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Disco DATA\Documenti\Documenti di testo\Insula Fulcheria\2022\Allegati 2022 completo\"/>
    </mc:Choice>
  </mc:AlternateContent>
  <xr:revisionPtr revIDLastSave="0" documentId="13_ncr:1_{814023F8-BFC4-4565-A972-69047FB153F8}" xr6:coauthVersionLast="45" xr6:coauthVersionMax="45" xr10:uidLastSave="{00000000-0000-0000-0000-000000000000}"/>
  <bookViews>
    <workbookView xWindow="-120" yWindow="-120" windowWidth="29040" windowHeight="15840" xr2:uid="{DD78BB69-D43B-4C08-81D7-AC51AD85BF2B}"/>
  </bookViews>
  <sheets>
    <sheet name="Foglio1" sheetId="9" r:id="rId1"/>
    <sheet name="Estimo" sheetId="1" r:id="rId2"/>
    <sheet name="Proprietari" sheetId="3" r:id="rId3"/>
    <sheet name="Abbreviazioni" sheetId="2" r:id="rId4"/>
    <sheet name="SdA 1602" sheetId="4" r:id="rId5"/>
    <sheet name="SdA 1608" sheetId="5" r:id="rId6"/>
    <sheet name="Dati demografici SB-OF" sheetId="6" r:id="rId7"/>
    <sheet name="Demografia percentuali" sheetId="8" r:id="rId8"/>
    <sheet name="Demografia e grafico" sheetId="7" r:id="rId9"/>
  </sheets>
  <definedNames>
    <definedName name="_xlnm._FilterDatabase" localSheetId="1" hidden="1">Estimo!$A$1:$BU$571</definedName>
    <definedName name="_xlnm._FilterDatabase" localSheetId="2" hidden="1">Proprietari!$A$1:$T$109</definedName>
    <definedName name="_xlnm._FilterDatabase" localSheetId="4" hidden="1">'SdA 1602'!$A$1:$L$115</definedName>
    <definedName name="_xlnm._FilterDatabase" localSheetId="5" hidden="1">'SdA 1608'!$A$1:$N$114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 i="8" l="1"/>
  <c r="K16" i="8" s="1"/>
  <c r="K17" i="8" s="1"/>
  <c r="K3" i="8"/>
  <c r="J16" i="8"/>
  <c r="J17" i="8" s="1"/>
  <c r="I16" i="8"/>
  <c r="I17" i="8" s="1"/>
  <c r="G16" i="8"/>
  <c r="G17" i="8"/>
  <c r="J14" i="8"/>
  <c r="J13" i="8"/>
  <c r="I13" i="8"/>
  <c r="I14" i="8" s="1"/>
  <c r="K11" i="8"/>
  <c r="I11" i="8"/>
  <c r="K10" i="8"/>
  <c r="J10" i="8"/>
  <c r="J11" i="8" s="1"/>
  <c r="I10" i="8"/>
  <c r="I8" i="8"/>
  <c r="K7" i="8"/>
  <c r="K8" i="8" s="1"/>
  <c r="J7" i="8"/>
  <c r="J8" i="8" s="1"/>
  <c r="I7" i="8"/>
  <c r="J5" i="8"/>
  <c r="K4" i="8"/>
  <c r="K5" i="8" s="1"/>
  <c r="J4" i="8"/>
  <c r="I4" i="8"/>
  <c r="I5" i="8" s="1"/>
  <c r="K13" i="8" l="1"/>
  <c r="K14" i="8" s="1"/>
  <c r="H15" i="8" l="1"/>
  <c r="F17" i="8"/>
  <c r="C17" i="8"/>
  <c r="F16" i="8"/>
  <c r="D16" i="8"/>
  <c r="D17" i="8" s="1"/>
  <c r="C16" i="8"/>
  <c r="B16" i="8"/>
  <c r="B17" i="8" s="1"/>
  <c r="D15" i="8"/>
  <c r="C15" i="8"/>
  <c r="D14" i="8"/>
  <c r="G13" i="8"/>
  <c r="G14" i="8" s="1"/>
  <c r="F13" i="8"/>
  <c r="F14" i="8" s="1"/>
  <c r="D13" i="8"/>
  <c r="C13" i="8"/>
  <c r="C14" i="8" s="1"/>
  <c r="B13" i="8"/>
  <c r="B14" i="8" s="1"/>
  <c r="G10" i="8"/>
  <c r="G11" i="8" s="1"/>
  <c r="F10" i="8"/>
  <c r="F11" i="8" s="1"/>
  <c r="B11" i="8"/>
  <c r="B10" i="8"/>
  <c r="G7" i="8"/>
  <c r="G8" i="8" s="1"/>
  <c r="G4" i="8"/>
  <c r="G5" i="8" s="1"/>
  <c r="F7" i="8"/>
  <c r="F8" i="8" s="1"/>
  <c r="C3" i="8"/>
  <c r="B7" i="8"/>
  <c r="B8" i="8" s="1"/>
  <c r="F4" i="8"/>
  <c r="F5" i="8" s="1"/>
  <c r="D4" i="8"/>
  <c r="D5" i="8" s="1"/>
  <c r="B4" i="8"/>
  <c r="B5" i="8" s="1"/>
  <c r="D2" i="8"/>
  <c r="C6" i="8"/>
  <c r="D6" i="8" s="1"/>
  <c r="D7" i="8" l="1"/>
  <c r="D8" i="8" s="1"/>
  <c r="D10" i="8"/>
  <c r="D11" i="8" s="1"/>
  <c r="C7" i="8"/>
  <c r="C8" i="8" s="1"/>
  <c r="C10" i="8"/>
  <c r="C11" i="8" s="1"/>
  <c r="M110" i="3" l="1"/>
  <c r="S572" i="1" l="1"/>
  <c r="D32" i="6" l="1"/>
  <c r="D23" i="6"/>
  <c r="D24" i="6"/>
  <c r="D25" i="6"/>
  <c r="D30" i="6"/>
  <c r="D21" i="6"/>
  <c r="D20" i="6"/>
  <c r="D2" i="6"/>
  <c r="D9" i="6"/>
  <c r="D10" i="6"/>
  <c r="D11" i="6"/>
  <c r="D12" i="6"/>
  <c r="D13" i="6"/>
  <c r="D14" i="6"/>
  <c r="D15" i="6"/>
  <c r="D16" i="6"/>
  <c r="D17" i="6"/>
  <c r="D18" i="6"/>
  <c r="D19" i="6"/>
  <c r="D5" i="6"/>
  <c r="O2"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N134" i="5"/>
  <c r="M2" i="4"/>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O134" i="5" l="1"/>
  <c r="M156" i="4"/>
  <c r="BB572" i="1" l="1"/>
  <c r="H156" i="4" l="1"/>
  <c r="O156" i="4" s="1"/>
  <c r="I134" i="5"/>
  <c r="A156" i="4"/>
  <c r="M134" i="5"/>
  <c r="K134" i="5"/>
  <c r="B134" i="5"/>
  <c r="O572" i="1" l="1"/>
  <c r="K156" i="4" l="1"/>
  <c r="I156" i="4"/>
  <c r="N156" i="4" s="1"/>
  <c r="BH571" i="1" l="1"/>
  <c r="K104" i="3" l="1"/>
  <c r="K105" i="3"/>
  <c r="K106" i="3"/>
  <c r="K107" i="3"/>
  <c r="K108" i="3"/>
  <c r="K109" i="3"/>
  <c r="BH351" i="1" l="1"/>
  <c r="BH297" i="1"/>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BH245" i="1"/>
  <c r="K20" i="3"/>
  <c r="K21" i="3"/>
  <c r="K22" i="3"/>
  <c r="K23" i="3"/>
  <c r="K24" i="3"/>
  <c r="K25" i="3"/>
  <c r="K26" i="3"/>
  <c r="K27" i="3"/>
  <c r="K28" i="3"/>
  <c r="K29" i="3"/>
  <c r="K30" i="3"/>
  <c r="K31" i="3"/>
  <c r="S18" i="3"/>
  <c r="S110" i="3" s="1"/>
  <c r="V110" i="3" s="1"/>
  <c r="N18" i="3"/>
  <c r="K10" i="3"/>
  <c r="K11" i="3"/>
  <c r="K12" i="3"/>
  <c r="K13" i="3"/>
  <c r="K14" i="3"/>
  <c r="K15" i="3"/>
  <c r="K16" i="3"/>
  <c r="K17" i="3"/>
  <c r="K18" i="3"/>
  <c r="K19" i="3"/>
  <c r="K9" i="3"/>
  <c r="K7" i="3"/>
  <c r="K2" i="3"/>
  <c r="K3" i="3"/>
  <c r="K4" i="3"/>
  <c r="K5" i="3"/>
  <c r="K6" i="3"/>
  <c r="K8" i="3"/>
  <c r="K110" i="3" l="1"/>
  <c r="U110" i="3" s="1"/>
  <c r="BU572" i="1"/>
  <c r="AS20" i="1" l="1"/>
  <c r="AT20" i="1" s="1"/>
  <c r="AU20" i="1"/>
  <c r="AW20" i="1"/>
  <c r="AV20" i="1" l="1"/>
  <c r="AU317" i="1"/>
  <c r="BH570" i="1" l="1"/>
  <c r="BH566" i="1"/>
  <c r="BH565" i="1" l="1"/>
  <c r="BH564" i="1" l="1"/>
  <c r="BH562" i="1"/>
  <c r="AS561" i="1"/>
  <c r="AT561" i="1" s="1"/>
  <c r="AU561" i="1"/>
  <c r="AW561" i="1"/>
  <c r="AS562" i="1"/>
  <c r="AT562" i="1" s="1"/>
  <c r="AU562" i="1"/>
  <c r="AW562" i="1"/>
  <c r="AS563" i="1"/>
  <c r="AT563" i="1" s="1"/>
  <c r="AU563" i="1"/>
  <c r="AW563" i="1"/>
  <c r="AS564" i="1"/>
  <c r="AU564" i="1"/>
  <c r="AW564" i="1"/>
  <c r="AS565" i="1"/>
  <c r="AU565" i="1"/>
  <c r="AW565" i="1"/>
  <c r="AS566" i="1"/>
  <c r="AZ566" i="1" s="1"/>
  <c r="AU566" i="1"/>
  <c r="AW566" i="1"/>
  <c r="AS567" i="1"/>
  <c r="AU567" i="1"/>
  <c r="AW567" i="1"/>
  <c r="AS568" i="1"/>
  <c r="AT568" i="1" s="1"/>
  <c r="AU568" i="1"/>
  <c r="AW568" i="1"/>
  <c r="AS569" i="1"/>
  <c r="AT569" i="1" s="1"/>
  <c r="AU569" i="1"/>
  <c r="AW569" i="1"/>
  <c r="AS570" i="1"/>
  <c r="AT570" i="1" s="1"/>
  <c r="AU570" i="1"/>
  <c r="AW570" i="1"/>
  <c r="AS571" i="1"/>
  <c r="AU571" i="1"/>
  <c r="AW571" i="1"/>
  <c r="BH561" i="1"/>
  <c r="AW560" i="1"/>
  <c r="AU560" i="1"/>
  <c r="AS560" i="1"/>
  <c r="AT560" i="1" s="1"/>
  <c r="AW559" i="1"/>
  <c r="AU559" i="1"/>
  <c r="AS559" i="1"/>
  <c r="AT559" i="1" s="1"/>
  <c r="AW558" i="1"/>
  <c r="AU558" i="1"/>
  <c r="AS558" i="1"/>
  <c r="AT558" i="1" s="1"/>
  <c r="AW557" i="1"/>
  <c r="AU557" i="1"/>
  <c r="AS557" i="1"/>
  <c r="AT557" i="1" s="1"/>
  <c r="BH556" i="1"/>
  <c r="AW556" i="1"/>
  <c r="AU556" i="1"/>
  <c r="AS556" i="1"/>
  <c r="AT556" i="1" s="1"/>
  <c r="AW555" i="1"/>
  <c r="AU555" i="1"/>
  <c r="AS555" i="1"/>
  <c r="BH554" i="1"/>
  <c r="BH553" i="1"/>
  <c r="AT571" i="1" l="1"/>
  <c r="AZ571" i="1"/>
  <c r="AT565" i="1"/>
  <c r="AZ565" i="1"/>
  <c r="AT566" i="1"/>
  <c r="AV558" i="1"/>
  <c r="AT567" i="1"/>
  <c r="AZ570" i="1"/>
  <c r="AZ564" i="1"/>
  <c r="AV566" i="1"/>
  <c r="BC566" i="1" s="1"/>
  <c r="AV564" i="1"/>
  <c r="AV559" i="1"/>
  <c r="AV570" i="1"/>
  <c r="AV568" i="1"/>
  <c r="AV560" i="1"/>
  <c r="AT564" i="1"/>
  <c r="AV571" i="1"/>
  <c r="BC571" i="1" s="1"/>
  <c r="AV567" i="1"/>
  <c r="AZ562" i="1"/>
  <c r="AZ556" i="1"/>
  <c r="AV557" i="1"/>
  <c r="AV563" i="1"/>
  <c r="AV562" i="1"/>
  <c r="BC562" i="1" s="1"/>
  <c r="AV569" i="1"/>
  <c r="AV565" i="1"/>
  <c r="BC565" i="1" s="1"/>
  <c r="AV561" i="1"/>
  <c r="AV555" i="1"/>
  <c r="AT555" i="1"/>
  <c r="AV556" i="1"/>
  <c r="BC564" i="1" l="1"/>
  <c r="BC556" i="1"/>
  <c r="BC570" i="1"/>
  <c r="BH546" i="1"/>
  <c r="BH545" i="1"/>
  <c r="BH544" i="1"/>
  <c r="BH542" i="1"/>
  <c r="AS542" i="1"/>
  <c r="AT542" i="1" s="1"/>
  <c r="AU542" i="1"/>
  <c r="AW542" i="1"/>
  <c r="BH539" i="1"/>
  <c r="BH538" i="1"/>
  <c r="BH535" i="1"/>
  <c r="BH532" i="1"/>
  <c r="BH529" i="1"/>
  <c r="BH527" i="1"/>
  <c r="AV542" i="1" l="1"/>
  <c r="AS527" i="1"/>
  <c r="AZ527" i="1" s="1"/>
  <c r="AU527" i="1"/>
  <c r="AW527" i="1"/>
  <c r="BH526" i="1"/>
  <c r="BH525" i="1"/>
  <c r="BH524" i="1"/>
  <c r="BH522" i="1"/>
  <c r="BH521" i="1"/>
  <c r="BH520" i="1"/>
  <c r="BH517" i="1"/>
  <c r="BH516" i="1"/>
  <c r="BH515" i="1"/>
  <c r="BH514" i="1"/>
  <c r="BH513" i="1"/>
  <c r="BH511" i="1"/>
  <c r="BH510" i="1"/>
  <c r="AT527" i="1" l="1"/>
  <c r="AV527" i="1"/>
  <c r="BC527" i="1" s="1"/>
  <c r="BH508" i="1"/>
  <c r="BH507" i="1"/>
  <c r="BH504" i="1"/>
  <c r="BH503" i="1"/>
  <c r="BH502" i="1"/>
  <c r="BH498" i="1"/>
  <c r="BH497" i="1"/>
  <c r="BH495" i="1"/>
  <c r="BH494" i="1"/>
  <c r="BH493" i="1"/>
  <c r="BH489" i="1"/>
  <c r="BH488" i="1"/>
  <c r="BH487" i="1"/>
  <c r="BH486" i="1"/>
  <c r="BH484" i="1"/>
  <c r="BH481" i="1"/>
  <c r="AS475" i="1"/>
  <c r="AT475" i="1" s="1"/>
  <c r="AU475" i="1"/>
  <c r="AW475" i="1"/>
  <c r="BH468" i="1"/>
  <c r="BH465" i="1"/>
  <c r="BH462" i="1"/>
  <c r="BH460" i="1"/>
  <c r="AV475" i="1" l="1"/>
  <c r="BH415" i="1" l="1"/>
  <c r="BH410" i="1"/>
  <c r="AW405" i="1"/>
  <c r="BH393" i="1"/>
  <c r="BH392" i="1" l="1"/>
  <c r="BH389" i="1"/>
  <c r="BH375" i="1" l="1"/>
  <c r="BH373" i="1"/>
  <c r="BH370" i="1"/>
  <c r="BH361" i="1"/>
  <c r="BH359" i="1"/>
  <c r="BH348" i="1" l="1"/>
  <c r="BH345" i="1"/>
  <c r="BH344" i="1"/>
  <c r="BH341" i="1"/>
  <c r="BH336" i="1"/>
  <c r="BH335" i="1"/>
  <c r="AS330" i="1"/>
  <c r="AT330" i="1" s="1"/>
  <c r="AU330" i="1"/>
  <c r="AW330" i="1"/>
  <c r="AS331" i="1"/>
  <c r="AU331" i="1"/>
  <c r="AW331" i="1"/>
  <c r="AS332" i="1"/>
  <c r="AT332" i="1" s="1"/>
  <c r="AU332" i="1"/>
  <c r="AW332" i="1"/>
  <c r="AS333" i="1"/>
  <c r="AT333" i="1" s="1"/>
  <c r="AU333" i="1"/>
  <c r="AW333" i="1"/>
  <c r="AS334" i="1"/>
  <c r="AT334" i="1" s="1"/>
  <c r="AU334" i="1"/>
  <c r="AW334" i="1"/>
  <c r="AS335" i="1"/>
  <c r="AU335" i="1"/>
  <c r="AW335" i="1"/>
  <c r="AS336" i="1"/>
  <c r="AT336" i="1" s="1"/>
  <c r="AU336" i="1"/>
  <c r="AW336" i="1"/>
  <c r="AS337" i="1"/>
  <c r="AU337" i="1"/>
  <c r="AW337" i="1"/>
  <c r="AS338" i="1"/>
  <c r="AT338" i="1" s="1"/>
  <c r="AU338" i="1"/>
  <c r="AW338" i="1"/>
  <c r="AS339" i="1"/>
  <c r="AT339" i="1" s="1"/>
  <c r="AU339" i="1"/>
  <c r="AW339" i="1"/>
  <c r="AS340" i="1"/>
  <c r="AT340" i="1" s="1"/>
  <c r="AU340" i="1"/>
  <c r="AW340" i="1"/>
  <c r="AS341" i="1"/>
  <c r="AT341" i="1" s="1"/>
  <c r="AU341" i="1"/>
  <c r="AW341" i="1"/>
  <c r="AS342" i="1"/>
  <c r="AT342" i="1" s="1"/>
  <c r="AU342" i="1"/>
  <c r="AW342" i="1"/>
  <c r="AS343" i="1"/>
  <c r="AT343" i="1" s="1"/>
  <c r="AU343" i="1"/>
  <c r="AW343" i="1"/>
  <c r="AS344" i="1"/>
  <c r="AU344" i="1"/>
  <c r="AW344" i="1"/>
  <c r="AS345" i="1"/>
  <c r="AU345" i="1"/>
  <c r="AW345" i="1"/>
  <c r="AS346" i="1"/>
  <c r="AT346" i="1" s="1"/>
  <c r="AU346" i="1"/>
  <c r="AW346" i="1"/>
  <c r="AS347" i="1"/>
  <c r="AU347" i="1"/>
  <c r="AW347" i="1"/>
  <c r="AS348" i="1"/>
  <c r="AT348" i="1" s="1"/>
  <c r="AU348" i="1"/>
  <c r="AW348" i="1"/>
  <c r="AS349" i="1"/>
  <c r="AT349" i="1" s="1"/>
  <c r="AU349" i="1"/>
  <c r="AW349" i="1"/>
  <c r="AS350" i="1"/>
  <c r="AT350" i="1" s="1"/>
  <c r="AU350" i="1"/>
  <c r="AW350" i="1"/>
  <c r="AS351" i="1"/>
  <c r="AU351" i="1"/>
  <c r="AW351" i="1"/>
  <c r="AS352" i="1"/>
  <c r="AU352" i="1"/>
  <c r="AW352" i="1"/>
  <c r="AS353" i="1"/>
  <c r="AT353" i="1" s="1"/>
  <c r="AU353" i="1"/>
  <c r="AW353" i="1"/>
  <c r="AS354" i="1"/>
  <c r="AT354" i="1" s="1"/>
  <c r="AU354" i="1"/>
  <c r="AW354" i="1"/>
  <c r="AS355" i="1"/>
  <c r="AU355" i="1"/>
  <c r="AW355" i="1"/>
  <c r="AS356" i="1"/>
  <c r="AT356" i="1" s="1"/>
  <c r="AU356" i="1"/>
  <c r="AW356" i="1"/>
  <c r="AS357" i="1"/>
  <c r="AU357" i="1"/>
  <c r="AW357" i="1"/>
  <c r="AS358" i="1"/>
  <c r="AT358" i="1" s="1"/>
  <c r="AU358" i="1"/>
  <c r="AW358" i="1"/>
  <c r="AS359" i="1"/>
  <c r="AT359" i="1" s="1"/>
  <c r="AU359" i="1"/>
  <c r="AW359" i="1"/>
  <c r="AS360" i="1"/>
  <c r="AU360" i="1"/>
  <c r="AW360" i="1"/>
  <c r="AS361" i="1"/>
  <c r="AT361" i="1" s="1"/>
  <c r="AU361" i="1"/>
  <c r="AW361" i="1"/>
  <c r="AS362" i="1"/>
  <c r="AU362" i="1"/>
  <c r="AW362" i="1"/>
  <c r="AS363" i="1"/>
  <c r="AT363" i="1" s="1"/>
  <c r="AU363" i="1"/>
  <c r="AW363" i="1"/>
  <c r="AS364" i="1"/>
  <c r="AT364" i="1" s="1"/>
  <c r="AU364" i="1"/>
  <c r="AW364" i="1"/>
  <c r="AS365" i="1"/>
  <c r="AT365" i="1" s="1"/>
  <c r="AU365" i="1"/>
  <c r="AW365" i="1"/>
  <c r="AS366" i="1"/>
  <c r="AT366" i="1" s="1"/>
  <c r="AU366" i="1"/>
  <c r="AW366" i="1"/>
  <c r="AS367" i="1"/>
  <c r="AU367" i="1"/>
  <c r="AW367" i="1"/>
  <c r="AS368" i="1"/>
  <c r="AT368" i="1" s="1"/>
  <c r="AU368" i="1"/>
  <c r="AW368" i="1"/>
  <c r="AS369" i="1"/>
  <c r="AT369" i="1" s="1"/>
  <c r="AU369" i="1"/>
  <c r="AW369" i="1"/>
  <c r="AS370" i="1"/>
  <c r="AT370" i="1" s="1"/>
  <c r="AU370" i="1"/>
  <c r="AW370" i="1"/>
  <c r="AS371" i="1"/>
  <c r="AU371" i="1"/>
  <c r="AW371" i="1"/>
  <c r="AS372" i="1"/>
  <c r="AT372" i="1" s="1"/>
  <c r="AU372" i="1"/>
  <c r="AW372" i="1"/>
  <c r="AS373" i="1"/>
  <c r="AU373" i="1"/>
  <c r="AW373" i="1"/>
  <c r="AS374" i="1"/>
  <c r="AU374" i="1"/>
  <c r="AW374" i="1"/>
  <c r="AS375" i="1"/>
  <c r="AT375" i="1" s="1"/>
  <c r="AU375" i="1"/>
  <c r="AW375" i="1"/>
  <c r="AS376" i="1"/>
  <c r="AU376" i="1"/>
  <c r="AW376" i="1"/>
  <c r="AS377" i="1"/>
  <c r="AT377" i="1" s="1"/>
  <c r="AU377" i="1"/>
  <c r="AW377" i="1"/>
  <c r="AS378" i="1"/>
  <c r="AT378" i="1" s="1"/>
  <c r="AU378" i="1"/>
  <c r="AW378" i="1"/>
  <c r="AS379" i="1"/>
  <c r="AU379" i="1"/>
  <c r="AW379" i="1"/>
  <c r="AS380" i="1"/>
  <c r="AT380" i="1" s="1"/>
  <c r="AU380" i="1"/>
  <c r="AW380" i="1"/>
  <c r="AS381" i="1"/>
  <c r="AT381" i="1" s="1"/>
  <c r="AU381" i="1"/>
  <c r="AW381" i="1"/>
  <c r="AS382" i="1"/>
  <c r="AT382" i="1" s="1"/>
  <c r="AU382" i="1"/>
  <c r="AW382" i="1"/>
  <c r="AS383" i="1"/>
  <c r="AT383" i="1" s="1"/>
  <c r="AU383" i="1"/>
  <c r="AW383" i="1"/>
  <c r="AS384" i="1"/>
  <c r="AT384" i="1" s="1"/>
  <c r="AU384" i="1"/>
  <c r="AW384" i="1"/>
  <c r="AS385" i="1"/>
  <c r="AT385" i="1" s="1"/>
  <c r="AU385" i="1"/>
  <c r="AW385" i="1"/>
  <c r="AS386" i="1"/>
  <c r="AT386" i="1" s="1"/>
  <c r="AU386" i="1"/>
  <c r="AW386" i="1"/>
  <c r="AS387" i="1"/>
  <c r="AU387" i="1"/>
  <c r="AW387" i="1"/>
  <c r="AS388" i="1"/>
  <c r="AT388" i="1" s="1"/>
  <c r="AU388" i="1"/>
  <c r="AW388" i="1"/>
  <c r="AS389" i="1"/>
  <c r="AT389" i="1" s="1"/>
  <c r="AU389" i="1"/>
  <c r="AW389" i="1"/>
  <c r="AS390" i="1"/>
  <c r="AU390" i="1"/>
  <c r="AW390" i="1"/>
  <c r="AS391" i="1"/>
  <c r="AU391" i="1"/>
  <c r="AW391" i="1"/>
  <c r="AS392" i="1"/>
  <c r="AT392" i="1" s="1"/>
  <c r="AU392" i="1"/>
  <c r="AW392" i="1"/>
  <c r="AS393" i="1"/>
  <c r="AU393" i="1"/>
  <c r="AW393" i="1"/>
  <c r="AS394" i="1"/>
  <c r="AU394" i="1"/>
  <c r="AW394" i="1"/>
  <c r="AS395" i="1"/>
  <c r="AT395" i="1" s="1"/>
  <c r="AU395" i="1"/>
  <c r="AW395" i="1"/>
  <c r="AS396" i="1"/>
  <c r="AT396" i="1" s="1"/>
  <c r="AU396" i="1"/>
  <c r="AW396" i="1"/>
  <c r="AS397" i="1"/>
  <c r="AT397" i="1" s="1"/>
  <c r="AU397" i="1"/>
  <c r="AW397" i="1"/>
  <c r="AS398" i="1"/>
  <c r="AT398" i="1" s="1"/>
  <c r="AU398" i="1"/>
  <c r="AW398" i="1"/>
  <c r="AS399" i="1"/>
  <c r="AT399" i="1" s="1"/>
  <c r="AU399" i="1"/>
  <c r="AW399" i="1"/>
  <c r="AS400" i="1"/>
  <c r="AT400" i="1" s="1"/>
  <c r="AU400" i="1"/>
  <c r="AW400" i="1"/>
  <c r="AS401" i="1"/>
  <c r="AT401" i="1" s="1"/>
  <c r="AU401" i="1"/>
  <c r="AW401" i="1"/>
  <c r="AS402" i="1"/>
  <c r="AT402" i="1" s="1"/>
  <c r="AU402" i="1"/>
  <c r="AW402" i="1"/>
  <c r="AS403" i="1"/>
  <c r="AU403" i="1"/>
  <c r="AW403" i="1"/>
  <c r="AS404" i="1"/>
  <c r="AT404" i="1" s="1"/>
  <c r="AU404" i="1"/>
  <c r="AW404" i="1"/>
  <c r="AS405" i="1"/>
  <c r="AT405" i="1" s="1"/>
  <c r="AU405" i="1"/>
  <c r="AS406" i="1"/>
  <c r="AT406" i="1" s="1"/>
  <c r="AU406" i="1"/>
  <c r="AW406" i="1"/>
  <c r="AS407" i="1"/>
  <c r="AU407" i="1"/>
  <c r="AW407" i="1"/>
  <c r="AS408" i="1"/>
  <c r="AT408" i="1" s="1"/>
  <c r="AU408" i="1"/>
  <c r="AW408" i="1"/>
  <c r="AS409" i="1"/>
  <c r="AT409" i="1" s="1"/>
  <c r="AU409" i="1"/>
  <c r="AW409" i="1"/>
  <c r="AS410" i="1"/>
  <c r="AT410" i="1" s="1"/>
  <c r="AU410" i="1"/>
  <c r="AW410" i="1"/>
  <c r="AS411" i="1"/>
  <c r="AU411" i="1"/>
  <c r="AW411" i="1"/>
  <c r="AS412" i="1"/>
  <c r="AT412" i="1" s="1"/>
  <c r="AU412" i="1"/>
  <c r="AW412" i="1"/>
  <c r="AS413" i="1"/>
  <c r="AT413" i="1" s="1"/>
  <c r="AU413" i="1"/>
  <c r="AW413" i="1"/>
  <c r="AS414" i="1"/>
  <c r="AT414" i="1" s="1"/>
  <c r="AU414" i="1"/>
  <c r="AW414" i="1"/>
  <c r="AS415" i="1"/>
  <c r="AT415" i="1" s="1"/>
  <c r="AU415" i="1"/>
  <c r="AW415" i="1"/>
  <c r="AS416" i="1"/>
  <c r="AU416" i="1"/>
  <c r="AW416" i="1"/>
  <c r="AS417" i="1"/>
  <c r="AT417" i="1" s="1"/>
  <c r="AU417" i="1"/>
  <c r="AW417" i="1"/>
  <c r="AS418" i="1"/>
  <c r="AT418" i="1" s="1"/>
  <c r="AU418" i="1"/>
  <c r="AW418" i="1"/>
  <c r="AS419" i="1"/>
  <c r="AU419" i="1"/>
  <c r="AW419" i="1"/>
  <c r="AS420" i="1"/>
  <c r="AT420" i="1" s="1"/>
  <c r="AU420" i="1"/>
  <c r="AW420" i="1"/>
  <c r="AS421" i="1"/>
  <c r="AT421" i="1" s="1"/>
  <c r="AU421" i="1"/>
  <c r="AW421" i="1"/>
  <c r="AS422" i="1"/>
  <c r="AT422" i="1" s="1"/>
  <c r="AU422" i="1"/>
  <c r="AW422" i="1"/>
  <c r="AS423" i="1"/>
  <c r="AU423" i="1"/>
  <c r="AW423" i="1"/>
  <c r="AS424" i="1"/>
  <c r="AT424" i="1" s="1"/>
  <c r="AU424" i="1"/>
  <c r="AW424" i="1"/>
  <c r="AS425" i="1"/>
  <c r="AT425" i="1" s="1"/>
  <c r="AU425" i="1"/>
  <c r="AW425" i="1"/>
  <c r="AS426" i="1"/>
  <c r="AT426" i="1" s="1"/>
  <c r="AU426" i="1"/>
  <c r="AW426" i="1"/>
  <c r="AS427" i="1"/>
  <c r="AT427" i="1" s="1"/>
  <c r="AU427" i="1"/>
  <c r="AW427" i="1"/>
  <c r="AS428" i="1"/>
  <c r="AT428" i="1" s="1"/>
  <c r="AU428" i="1"/>
  <c r="AW428" i="1"/>
  <c r="AS429" i="1"/>
  <c r="AT429" i="1" s="1"/>
  <c r="AU429" i="1"/>
  <c r="AW429" i="1"/>
  <c r="AS430" i="1"/>
  <c r="AT430" i="1" s="1"/>
  <c r="AU430" i="1"/>
  <c r="AW430" i="1"/>
  <c r="AS431" i="1"/>
  <c r="AT431" i="1" s="1"/>
  <c r="AU431" i="1"/>
  <c r="AW431" i="1"/>
  <c r="AS432" i="1"/>
  <c r="AT432" i="1" s="1"/>
  <c r="AU432" i="1"/>
  <c r="AW432" i="1"/>
  <c r="AS433" i="1"/>
  <c r="AT433" i="1" s="1"/>
  <c r="AU433" i="1"/>
  <c r="AW433" i="1"/>
  <c r="AS434" i="1"/>
  <c r="AT434" i="1" s="1"/>
  <c r="AU434" i="1"/>
  <c r="AW434" i="1"/>
  <c r="AS435" i="1"/>
  <c r="AU435" i="1"/>
  <c r="AW435" i="1"/>
  <c r="AS436" i="1"/>
  <c r="AT436" i="1" s="1"/>
  <c r="AU436" i="1"/>
  <c r="AW436" i="1"/>
  <c r="AS437" i="1"/>
  <c r="AT437" i="1" s="1"/>
  <c r="AU437" i="1"/>
  <c r="AW437" i="1"/>
  <c r="AS438" i="1"/>
  <c r="AT438" i="1" s="1"/>
  <c r="AU438" i="1"/>
  <c r="AW438" i="1"/>
  <c r="AS439" i="1"/>
  <c r="AU439" i="1"/>
  <c r="AW439" i="1"/>
  <c r="AS440" i="1"/>
  <c r="AT440" i="1" s="1"/>
  <c r="AU440" i="1"/>
  <c r="AW440" i="1"/>
  <c r="AS441" i="1"/>
  <c r="AT441" i="1" s="1"/>
  <c r="AU441" i="1"/>
  <c r="AW441" i="1"/>
  <c r="AS442" i="1"/>
  <c r="AT442" i="1" s="1"/>
  <c r="AU442" i="1"/>
  <c r="AW442" i="1"/>
  <c r="AS443" i="1"/>
  <c r="AT443" i="1" s="1"/>
  <c r="AU443" i="1"/>
  <c r="AW443" i="1"/>
  <c r="AS444" i="1"/>
  <c r="AT444" i="1" s="1"/>
  <c r="AU444" i="1"/>
  <c r="AW444" i="1"/>
  <c r="AS445" i="1"/>
  <c r="AT445" i="1" s="1"/>
  <c r="AU445" i="1"/>
  <c r="AW445" i="1"/>
  <c r="AS446" i="1"/>
  <c r="AT446" i="1" s="1"/>
  <c r="AU446" i="1"/>
  <c r="AW446" i="1"/>
  <c r="AS447" i="1"/>
  <c r="AU447" i="1"/>
  <c r="AW447" i="1"/>
  <c r="AS448" i="1"/>
  <c r="AT448" i="1" s="1"/>
  <c r="AU448" i="1"/>
  <c r="AW448" i="1"/>
  <c r="AS449" i="1"/>
  <c r="AT449" i="1" s="1"/>
  <c r="AU449" i="1"/>
  <c r="AW449" i="1"/>
  <c r="AS450" i="1"/>
  <c r="AT450" i="1" s="1"/>
  <c r="AU450" i="1"/>
  <c r="AW450" i="1"/>
  <c r="AS451" i="1"/>
  <c r="AU451" i="1"/>
  <c r="AW451" i="1"/>
  <c r="AS452" i="1"/>
  <c r="AT452" i="1" s="1"/>
  <c r="AU452" i="1"/>
  <c r="AW452" i="1"/>
  <c r="AS453" i="1"/>
  <c r="AT453" i="1" s="1"/>
  <c r="AU453" i="1"/>
  <c r="AW453" i="1"/>
  <c r="AS454" i="1"/>
  <c r="AT454" i="1" s="1"/>
  <c r="AU454" i="1"/>
  <c r="AW454" i="1"/>
  <c r="AS455" i="1"/>
  <c r="AT455" i="1" s="1"/>
  <c r="AU455" i="1"/>
  <c r="AW455" i="1"/>
  <c r="AS456" i="1"/>
  <c r="AT456" i="1" s="1"/>
  <c r="AU456" i="1"/>
  <c r="AW456" i="1"/>
  <c r="AS457" i="1"/>
  <c r="AT457" i="1" s="1"/>
  <c r="AU457" i="1"/>
  <c r="AW457" i="1"/>
  <c r="AS458" i="1"/>
  <c r="AT458" i="1" s="1"/>
  <c r="AU458" i="1"/>
  <c r="AW458" i="1"/>
  <c r="AS459" i="1"/>
  <c r="AT459" i="1" s="1"/>
  <c r="AU459" i="1"/>
  <c r="AW459" i="1"/>
  <c r="AS460" i="1"/>
  <c r="AT460" i="1" s="1"/>
  <c r="AU460" i="1"/>
  <c r="AW460" i="1"/>
  <c r="AS461" i="1"/>
  <c r="AU461" i="1"/>
  <c r="AW461" i="1"/>
  <c r="AS462" i="1"/>
  <c r="AT462" i="1" s="1"/>
  <c r="AU462" i="1"/>
  <c r="AW462" i="1"/>
  <c r="AS463" i="1"/>
  <c r="AU463" i="1"/>
  <c r="AW463" i="1"/>
  <c r="AS464" i="1"/>
  <c r="AT464" i="1" s="1"/>
  <c r="AU464" i="1"/>
  <c r="AW464" i="1"/>
  <c r="AS465" i="1"/>
  <c r="AT465" i="1" s="1"/>
  <c r="AU465" i="1"/>
  <c r="AW465" i="1"/>
  <c r="AS466" i="1"/>
  <c r="AU466" i="1"/>
  <c r="AW466" i="1"/>
  <c r="AS467" i="1"/>
  <c r="AU467" i="1"/>
  <c r="AW467" i="1"/>
  <c r="AS468" i="1"/>
  <c r="AT468" i="1" s="1"/>
  <c r="AU468" i="1"/>
  <c r="AW468" i="1"/>
  <c r="AS469" i="1"/>
  <c r="AU469" i="1"/>
  <c r="AW469" i="1"/>
  <c r="AS470" i="1"/>
  <c r="AT470" i="1" s="1"/>
  <c r="AU470" i="1"/>
  <c r="AW470" i="1"/>
  <c r="AS471" i="1"/>
  <c r="AT471" i="1" s="1"/>
  <c r="AU471" i="1"/>
  <c r="AW471" i="1"/>
  <c r="AS472" i="1"/>
  <c r="AT472" i="1" s="1"/>
  <c r="AU472" i="1"/>
  <c r="AW472" i="1"/>
  <c r="AS473" i="1"/>
  <c r="AT473" i="1" s="1"/>
  <c r="AU473" i="1"/>
  <c r="AW473" i="1"/>
  <c r="AS474" i="1"/>
  <c r="AT474" i="1" s="1"/>
  <c r="AU474" i="1"/>
  <c r="AW474" i="1"/>
  <c r="AS476" i="1"/>
  <c r="AT476" i="1" s="1"/>
  <c r="AU476" i="1"/>
  <c r="AW476" i="1"/>
  <c r="AS477" i="1"/>
  <c r="AT477" i="1" s="1"/>
  <c r="AU477" i="1"/>
  <c r="AW477" i="1"/>
  <c r="AS478" i="1"/>
  <c r="AT478" i="1" s="1"/>
  <c r="AU478" i="1"/>
  <c r="AW478" i="1"/>
  <c r="AS479" i="1"/>
  <c r="AT479" i="1" s="1"/>
  <c r="AU479" i="1"/>
  <c r="AW479" i="1"/>
  <c r="AS480" i="1"/>
  <c r="AT480" i="1" s="1"/>
  <c r="AU480" i="1"/>
  <c r="AW480" i="1"/>
  <c r="AS481" i="1"/>
  <c r="AT481" i="1" s="1"/>
  <c r="AU481" i="1"/>
  <c r="AW481" i="1"/>
  <c r="AS482" i="1"/>
  <c r="AU482" i="1"/>
  <c r="AW482" i="1"/>
  <c r="AS483" i="1"/>
  <c r="AU483" i="1"/>
  <c r="AW483" i="1"/>
  <c r="AS484" i="1"/>
  <c r="AT484" i="1" s="1"/>
  <c r="AU484" i="1"/>
  <c r="AW484" i="1"/>
  <c r="AS485" i="1"/>
  <c r="AU485" i="1"/>
  <c r="AW485" i="1"/>
  <c r="AS486" i="1"/>
  <c r="AT486" i="1" s="1"/>
  <c r="AU486" i="1"/>
  <c r="AW486" i="1"/>
  <c r="AS487" i="1"/>
  <c r="AU487" i="1"/>
  <c r="AW487" i="1"/>
  <c r="AS488" i="1"/>
  <c r="AU488" i="1"/>
  <c r="AW488" i="1"/>
  <c r="AS489" i="1"/>
  <c r="AU489" i="1"/>
  <c r="AW489" i="1"/>
  <c r="AS490" i="1"/>
  <c r="AU490" i="1"/>
  <c r="AW490" i="1"/>
  <c r="AS491" i="1"/>
  <c r="AT491" i="1" s="1"/>
  <c r="AU491" i="1"/>
  <c r="AW491" i="1"/>
  <c r="AS492" i="1"/>
  <c r="AT492" i="1" s="1"/>
  <c r="AU492" i="1"/>
  <c r="AW492" i="1"/>
  <c r="AS493" i="1"/>
  <c r="AT493" i="1" s="1"/>
  <c r="AU493" i="1"/>
  <c r="AW493" i="1"/>
  <c r="AS494" i="1"/>
  <c r="AU494" i="1"/>
  <c r="AW494" i="1"/>
  <c r="AS495" i="1"/>
  <c r="AU495" i="1"/>
  <c r="AW495" i="1"/>
  <c r="AS496" i="1"/>
  <c r="AU496" i="1"/>
  <c r="AW496" i="1"/>
  <c r="AS497" i="1"/>
  <c r="AT497" i="1" s="1"/>
  <c r="AU497" i="1"/>
  <c r="AW497" i="1"/>
  <c r="AS498" i="1"/>
  <c r="AU498" i="1"/>
  <c r="AW498" i="1"/>
  <c r="AS499" i="1"/>
  <c r="AU499" i="1"/>
  <c r="AW499" i="1"/>
  <c r="AS500" i="1"/>
  <c r="AU500" i="1"/>
  <c r="AW500" i="1"/>
  <c r="AS501" i="1"/>
  <c r="AT501" i="1" s="1"/>
  <c r="AU501" i="1"/>
  <c r="AW501" i="1"/>
  <c r="AS502" i="1"/>
  <c r="AT502" i="1" s="1"/>
  <c r="AU502" i="1"/>
  <c r="AW502" i="1"/>
  <c r="AS503" i="1"/>
  <c r="AZ503" i="1" s="1"/>
  <c r="AU503" i="1"/>
  <c r="AW503" i="1"/>
  <c r="AS504" i="1"/>
  <c r="AZ504" i="1" s="1"/>
  <c r="AU504" i="1"/>
  <c r="AW504" i="1"/>
  <c r="AS505" i="1"/>
  <c r="AU505" i="1"/>
  <c r="AW505" i="1"/>
  <c r="AS506" i="1"/>
  <c r="AT506" i="1" s="1"/>
  <c r="AU506" i="1"/>
  <c r="AW506" i="1"/>
  <c r="AS507" i="1"/>
  <c r="AT507" i="1" s="1"/>
  <c r="AU507" i="1"/>
  <c r="AW507" i="1"/>
  <c r="AS508" i="1"/>
  <c r="AZ508" i="1" s="1"/>
  <c r="AU508" i="1"/>
  <c r="AW508" i="1"/>
  <c r="AS509" i="1"/>
  <c r="AU509" i="1"/>
  <c r="AW509" i="1"/>
  <c r="AS510" i="1"/>
  <c r="AT510" i="1" s="1"/>
  <c r="AU510" i="1"/>
  <c r="AW510" i="1"/>
  <c r="AS511" i="1"/>
  <c r="AU511" i="1"/>
  <c r="AW511" i="1"/>
  <c r="AS512" i="1"/>
  <c r="AU512" i="1"/>
  <c r="AW512" i="1"/>
  <c r="AS513" i="1"/>
  <c r="AU513" i="1"/>
  <c r="AW513" i="1"/>
  <c r="AS514" i="1"/>
  <c r="AU514" i="1"/>
  <c r="AW514" i="1"/>
  <c r="AS515" i="1"/>
  <c r="AU515" i="1"/>
  <c r="AW515" i="1"/>
  <c r="AS516" i="1"/>
  <c r="AZ516" i="1" s="1"/>
  <c r="AU516" i="1"/>
  <c r="AW516" i="1"/>
  <c r="AS517" i="1"/>
  <c r="AZ517" i="1" s="1"/>
  <c r="AU517" i="1"/>
  <c r="AW517" i="1"/>
  <c r="AS518" i="1"/>
  <c r="AU518" i="1"/>
  <c r="AW518" i="1"/>
  <c r="AS519" i="1"/>
  <c r="AT519" i="1" s="1"/>
  <c r="AU519" i="1"/>
  <c r="AW519" i="1"/>
  <c r="AS520" i="1"/>
  <c r="AU520" i="1"/>
  <c r="AW520" i="1"/>
  <c r="AS521" i="1"/>
  <c r="AZ521" i="1" s="1"/>
  <c r="AU521" i="1"/>
  <c r="AW521" i="1"/>
  <c r="AS522" i="1"/>
  <c r="AU522" i="1"/>
  <c r="AW522" i="1"/>
  <c r="AS523" i="1"/>
  <c r="AU523" i="1"/>
  <c r="AW523" i="1"/>
  <c r="AS524" i="1"/>
  <c r="AU524" i="1"/>
  <c r="AW524" i="1"/>
  <c r="AS525" i="1"/>
  <c r="AU525" i="1"/>
  <c r="AW525" i="1"/>
  <c r="AS526" i="1"/>
  <c r="AZ526" i="1" s="1"/>
  <c r="AU526" i="1"/>
  <c r="AW526" i="1"/>
  <c r="AS528" i="1"/>
  <c r="AU528" i="1"/>
  <c r="AW528" i="1"/>
  <c r="AS529" i="1"/>
  <c r="AU529" i="1"/>
  <c r="AW529" i="1"/>
  <c r="AS530" i="1"/>
  <c r="AU530" i="1"/>
  <c r="AW530" i="1"/>
  <c r="AS531" i="1"/>
  <c r="AT531" i="1" s="1"/>
  <c r="AU531" i="1"/>
  <c r="AW531" i="1"/>
  <c r="AS532" i="1"/>
  <c r="AU532" i="1"/>
  <c r="AW532" i="1"/>
  <c r="AS533" i="1"/>
  <c r="AU533" i="1"/>
  <c r="AW533" i="1"/>
  <c r="AS534" i="1"/>
  <c r="AT534" i="1" s="1"/>
  <c r="AU534" i="1"/>
  <c r="AW534" i="1"/>
  <c r="AS535" i="1"/>
  <c r="AU535" i="1"/>
  <c r="AW535" i="1"/>
  <c r="AS536" i="1"/>
  <c r="AU536" i="1"/>
  <c r="AW536" i="1"/>
  <c r="AS537" i="1"/>
  <c r="AT537" i="1" s="1"/>
  <c r="AU537" i="1"/>
  <c r="AW537" i="1"/>
  <c r="AS538" i="1"/>
  <c r="AT538" i="1" s="1"/>
  <c r="AU538" i="1"/>
  <c r="AW538" i="1"/>
  <c r="AS539" i="1"/>
  <c r="AU539" i="1"/>
  <c r="AW539" i="1"/>
  <c r="AS540" i="1"/>
  <c r="AU540" i="1"/>
  <c r="AW540" i="1"/>
  <c r="AS541" i="1"/>
  <c r="AU541" i="1"/>
  <c r="AW541" i="1"/>
  <c r="AS543" i="1"/>
  <c r="AU543" i="1"/>
  <c r="AW543" i="1"/>
  <c r="AS544" i="1"/>
  <c r="AU544" i="1"/>
  <c r="AW544" i="1"/>
  <c r="AS545" i="1"/>
  <c r="AZ545" i="1" s="1"/>
  <c r="AU545" i="1"/>
  <c r="AW545" i="1"/>
  <c r="AS546" i="1"/>
  <c r="AU546" i="1"/>
  <c r="AW546" i="1"/>
  <c r="AS547" i="1"/>
  <c r="AU547" i="1"/>
  <c r="AW547" i="1"/>
  <c r="AS548" i="1"/>
  <c r="AU548" i="1"/>
  <c r="AW548" i="1"/>
  <c r="AS549" i="1"/>
  <c r="AT549" i="1" s="1"/>
  <c r="AU549" i="1"/>
  <c r="AW549" i="1"/>
  <c r="AS550" i="1"/>
  <c r="AT550" i="1" s="1"/>
  <c r="AU550" i="1"/>
  <c r="AW550" i="1"/>
  <c r="AS551" i="1"/>
  <c r="AT551" i="1" s="1"/>
  <c r="AU551" i="1"/>
  <c r="AW551" i="1"/>
  <c r="AS552" i="1"/>
  <c r="AU552" i="1"/>
  <c r="AW552" i="1"/>
  <c r="AS553" i="1"/>
  <c r="AT553" i="1" s="1"/>
  <c r="AU553" i="1"/>
  <c r="AW553" i="1"/>
  <c r="AS554" i="1"/>
  <c r="AU554" i="1"/>
  <c r="AW554" i="1"/>
  <c r="BH330" i="1"/>
  <c r="AW329" i="1"/>
  <c r="AU329" i="1"/>
  <c r="AS329" i="1"/>
  <c r="AT329" i="1" s="1"/>
  <c r="AT535" i="1" l="1"/>
  <c r="AZ561" i="1"/>
  <c r="AZ513" i="1"/>
  <c r="AT539" i="1"/>
  <c r="AZ539" i="1"/>
  <c r="AT554" i="1"/>
  <c r="AZ554" i="1"/>
  <c r="AT546" i="1"/>
  <c r="AZ546" i="1"/>
  <c r="AT533" i="1"/>
  <c r="AZ535" i="1"/>
  <c r="AZ542" i="1"/>
  <c r="AZ538" i="1"/>
  <c r="AZ529" i="1"/>
  <c r="AT547" i="1"/>
  <c r="AZ553" i="1"/>
  <c r="AT543" i="1"/>
  <c r="AZ544" i="1"/>
  <c r="AT530" i="1"/>
  <c r="AZ532" i="1"/>
  <c r="AT526" i="1"/>
  <c r="AT518" i="1"/>
  <c r="AZ520" i="1"/>
  <c r="AT523" i="1"/>
  <c r="AZ524" i="1"/>
  <c r="AT515" i="1"/>
  <c r="AZ515" i="1"/>
  <c r="AT511" i="1"/>
  <c r="AZ511" i="1"/>
  <c r="AT503" i="1"/>
  <c r="AT522" i="1"/>
  <c r="AZ522" i="1"/>
  <c r="AT514" i="1"/>
  <c r="AZ514" i="1"/>
  <c r="AT525" i="1"/>
  <c r="AZ525" i="1"/>
  <c r="AT509" i="1"/>
  <c r="AZ510" i="1"/>
  <c r="AT505" i="1"/>
  <c r="AZ507" i="1"/>
  <c r="AT498" i="1"/>
  <c r="AZ498" i="1"/>
  <c r="AT494" i="1"/>
  <c r="AZ494" i="1"/>
  <c r="AT490" i="1"/>
  <c r="AZ493" i="1"/>
  <c r="AT499" i="1"/>
  <c r="AZ502" i="1"/>
  <c r="AT495" i="1"/>
  <c r="AZ495" i="1"/>
  <c r="AT496" i="1"/>
  <c r="AZ497" i="1"/>
  <c r="AV434" i="1"/>
  <c r="AV541" i="1"/>
  <c r="AV554" i="1"/>
  <c r="BC554" i="1" s="1"/>
  <c r="AV550" i="1"/>
  <c r="AV546" i="1"/>
  <c r="BC546" i="1" s="1"/>
  <c r="AV538" i="1"/>
  <c r="AV534" i="1"/>
  <c r="AV526" i="1"/>
  <c r="BC526" i="1" s="1"/>
  <c r="AV522" i="1"/>
  <c r="BC522" i="1" s="1"/>
  <c r="AV514" i="1"/>
  <c r="BC514" i="1" s="1"/>
  <c r="AV510" i="1"/>
  <c r="AT487" i="1"/>
  <c r="AZ487" i="1"/>
  <c r="AT488" i="1"/>
  <c r="AZ488" i="1"/>
  <c r="AT489" i="1"/>
  <c r="AZ489" i="1"/>
  <c r="AT485" i="1"/>
  <c r="AZ486" i="1"/>
  <c r="AV329" i="1"/>
  <c r="AV476" i="1"/>
  <c r="AV506" i="1"/>
  <c r="AV456" i="1"/>
  <c r="AV405" i="1"/>
  <c r="AV401" i="1"/>
  <c r="AV385" i="1"/>
  <c r="AV502" i="1"/>
  <c r="AV465" i="1"/>
  <c r="AV361" i="1"/>
  <c r="AV530" i="1"/>
  <c r="AV545" i="1"/>
  <c r="BC545" i="1" s="1"/>
  <c r="AV529" i="1"/>
  <c r="AV497" i="1"/>
  <c r="AV485" i="1"/>
  <c r="AV481" i="1"/>
  <c r="AZ465" i="1"/>
  <c r="AV370" i="1"/>
  <c r="AV331" i="1"/>
  <c r="AV411" i="1"/>
  <c r="AZ415" i="1"/>
  <c r="AV389" i="1"/>
  <c r="AT374" i="1"/>
  <c r="AZ375" i="1"/>
  <c r="AV518" i="1"/>
  <c r="AV517" i="1"/>
  <c r="BC517" i="1" s="1"/>
  <c r="AT482" i="1"/>
  <c r="AZ484" i="1"/>
  <c r="AT469" i="1"/>
  <c r="AZ481" i="1"/>
  <c r="AT461" i="1"/>
  <c r="AZ462" i="1"/>
  <c r="AV417" i="1"/>
  <c r="AT416" i="1"/>
  <c r="AT393" i="1"/>
  <c r="AZ393" i="1"/>
  <c r="AV376" i="1"/>
  <c r="AV341" i="1"/>
  <c r="AT466" i="1"/>
  <c r="AZ468" i="1"/>
  <c r="AT394" i="1"/>
  <c r="AT390" i="1"/>
  <c r="AZ392" i="1"/>
  <c r="AT376" i="1"/>
  <c r="AV482" i="1"/>
  <c r="AV480" i="1"/>
  <c r="AV521" i="1"/>
  <c r="BC521" i="1" s="1"/>
  <c r="AV513" i="1"/>
  <c r="AV469" i="1"/>
  <c r="AV463" i="1"/>
  <c r="AV453" i="1"/>
  <c r="AV449" i="1"/>
  <c r="AV441" i="1"/>
  <c r="AV440" i="1"/>
  <c r="AV437" i="1"/>
  <c r="AV433" i="1"/>
  <c r="AV432" i="1"/>
  <c r="AV428" i="1"/>
  <c r="AV426" i="1"/>
  <c r="AV421" i="1"/>
  <c r="AV400" i="1"/>
  <c r="AV396" i="1"/>
  <c r="AV394" i="1"/>
  <c r="AV392" i="1"/>
  <c r="AV379" i="1"/>
  <c r="AZ336" i="1"/>
  <c r="AV551" i="1"/>
  <c r="AV543" i="1"/>
  <c r="AV535" i="1"/>
  <c r="AV519" i="1"/>
  <c r="AV511" i="1"/>
  <c r="BC511" i="1" s="1"/>
  <c r="AV503" i="1"/>
  <c r="BC503" i="1" s="1"/>
  <c r="AV490" i="1"/>
  <c r="AV489" i="1"/>
  <c r="BC489" i="1" s="1"/>
  <c r="AV477" i="1"/>
  <c r="AV458" i="1"/>
  <c r="AV457" i="1"/>
  <c r="AV450" i="1"/>
  <c r="AV448" i="1"/>
  <c r="AV447" i="1"/>
  <c r="AV444" i="1"/>
  <c r="AV429" i="1"/>
  <c r="AV397" i="1"/>
  <c r="AZ348" i="1"/>
  <c r="AV498" i="1"/>
  <c r="BC498" i="1" s="1"/>
  <c r="AV496" i="1"/>
  <c r="AV492" i="1"/>
  <c r="AV464" i="1"/>
  <c r="AV460" i="1"/>
  <c r="AV443" i="1"/>
  <c r="AV418" i="1"/>
  <c r="AV416" i="1"/>
  <c r="AV412" i="1"/>
  <c r="AT411" i="1"/>
  <c r="AV377" i="1"/>
  <c r="AV547" i="1"/>
  <c r="AV539" i="1"/>
  <c r="BC539" i="1" s="1"/>
  <c r="AV531" i="1"/>
  <c r="AV523" i="1"/>
  <c r="AV515" i="1"/>
  <c r="BC515" i="1" s="1"/>
  <c r="AV507" i="1"/>
  <c r="AV499" i="1"/>
  <c r="AV493" i="1"/>
  <c r="AV461" i="1"/>
  <c r="AV425" i="1"/>
  <c r="AV413" i="1"/>
  <c r="AV393" i="1"/>
  <c r="BC393" i="1" s="1"/>
  <c r="AV386" i="1"/>
  <c r="AV384" i="1"/>
  <c r="AV380" i="1"/>
  <c r="AT379" i="1"/>
  <c r="AV548" i="1"/>
  <c r="AT548" i="1"/>
  <c r="AV532" i="1"/>
  <c r="AT532" i="1"/>
  <c r="AV516" i="1"/>
  <c r="BC516" i="1" s="1"/>
  <c r="AT516" i="1"/>
  <c r="AV387" i="1"/>
  <c r="AT387" i="1"/>
  <c r="AT337" i="1"/>
  <c r="AV467" i="1"/>
  <c r="AT467" i="1"/>
  <c r="AV403" i="1"/>
  <c r="AT403" i="1"/>
  <c r="AT344" i="1"/>
  <c r="AV344" i="1"/>
  <c r="AV552" i="1"/>
  <c r="AT552" i="1"/>
  <c r="AV536" i="1"/>
  <c r="AT536" i="1"/>
  <c r="AV528" i="1"/>
  <c r="AT528" i="1"/>
  <c r="AV520" i="1"/>
  <c r="AT520" i="1"/>
  <c r="AV483" i="1"/>
  <c r="AT483" i="1"/>
  <c r="AV419" i="1"/>
  <c r="AT419" i="1"/>
  <c r="AV345" i="1"/>
  <c r="BC345" i="1" s="1"/>
  <c r="AZ345" i="1"/>
  <c r="AT345" i="1"/>
  <c r="AZ335" i="1"/>
  <c r="AT331" i="1"/>
  <c r="AV540" i="1"/>
  <c r="AT540" i="1"/>
  <c r="AV524" i="1"/>
  <c r="AT524" i="1"/>
  <c r="AV508" i="1"/>
  <c r="BC508" i="1" s="1"/>
  <c r="AT508" i="1"/>
  <c r="AV500" i="1"/>
  <c r="AT500" i="1"/>
  <c r="AV451" i="1"/>
  <c r="AT451" i="1"/>
  <c r="AV544" i="1"/>
  <c r="AT544" i="1"/>
  <c r="AV512" i="1"/>
  <c r="AT512" i="1"/>
  <c r="AV504" i="1"/>
  <c r="BC504" i="1" s="1"/>
  <c r="AT504" i="1"/>
  <c r="AV472" i="1"/>
  <c r="AV408" i="1"/>
  <c r="AV488" i="1"/>
  <c r="BC488" i="1" s="1"/>
  <c r="AV473" i="1"/>
  <c r="AV466" i="1"/>
  <c r="AV445" i="1"/>
  <c r="AV435" i="1"/>
  <c r="AT435" i="1"/>
  <c r="AV424" i="1"/>
  <c r="AV409" i="1"/>
  <c r="AV402" i="1"/>
  <c r="AV381" i="1"/>
  <c r="AZ373" i="1"/>
  <c r="AT360" i="1"/>
  <c r="AZ361" i="1"/>
  <c r="AT352" i="1"/>
  <c r="AV330" i="1"/>
  <c r="AZ344" i="1"/>
  <c r="AV491" i="1"/>
  <c r="AV474" i="1"/>
  <c r="AV468" i="1"/>
  <c r="AV459" i="1"/>
  <c r="AV442" i="1"/>
  <c r="AV436" i="1"/>
  <c r="AV427" i="1"/>
  <c r="AV423" i="1"/>
  <c r="AV410" i="1"/>
  <c r="AV404" i="1"/>
  <c r="AV395" i="1"/>
  <c r="AV391" i="1"/>
  <c r="AV378" i="1"/>
  <c r="AV357" i="1"/>
  <c r="AV338" i="1"/>
  <c r="AZ351" i="1"/>
  <c r="AV484" i="1"/>
  <c r="AV452" i="1"/>
  <c r="AV439" i="1"/>
  <c r="AV420" i="1"/>
  <c r="AV407" i="1"/>
  <c r="AV388" i="1"/>
  <c r="AV372" i="1"/>
  <c r="AT371" i="1"/>
  <c r="AV364" i="1"/>
  <c r="AT362" i="1"/>
  <c r="AV360" i="1"/>
  <c r="AV356" i="1"/>
  <c r="AV351" i="1"/>
  <c r="AV348" i="1"/>
  <c r="AV373" i="1"/>
  <c r="AT373" i="1"/>
  <c r="AV371" i="1"/>
  <c r="AV369" i="1"/>
  <c r="AV368" i="1"/>
  <c r="AV367" i="1"/>
  <c r="AV365" i="1"/>
  <c r="AV363" i="1"/>
  <c r="AV362" i="1"/>
  <c r="AT357" i="1"/>
  <c r="AV355" i="1"/>
  <c r="AT355" i="1"/>
  <c r="AV354" i="1"/>
  <c r="AV353" i="1"/>
  <c r="AV352" i="1"/>
  <c r="AV349" i="1"/>
  <c r="AV347" i="1"/>
  <c r="AT347" i="1"/>
  <c r="AV346" i="1"/>
  <c r="AV340" i="1"/>
  <c r="AV339" i="1"/>
  <c r="AV337" i="1"/>
  <c r="AV336" i="1"/>
  <c r="BC336" i="1" s="1"/>
  <c r="AV335" i="1"/>
  <c r="AV333" i="1"/>
  <c r="AV332" i="1"/>
  <c r="AV553" i="1"/>
  <c r="AV549" i="1"/>
  <c r="AV537" i="1"/>
  <c r="AV533" i="1"/>
  <c r="AV525" i="1"/>
  <c r="BC525" i="1" s="1"/>
  <c r="AV509" i="1"/>
  <c r="AV505" i="1"/>
  <c r="AV501" i="1"/>
  <c r="AV495" i="1"/>
  <c r="BC495" i="1" s="1"/>
  <c r="AV487" i="1"/>
  <c r="BC487" i="1" s="1"/>
  <c r="AV479" i="1"/>
  <c r="AV471" i="1"/>
  <c r="AV455" i="1"/>
  <c r="AV431" i="1"/>
  <c r="AV415" i="1"/>
  <c r="AV399" i="1"/>
  <c r="AV383" i="1"/>
  <c r="AV375" i="1"/>
  <c r="AV359" i="1"/>
  <c r="AV343" i="1"/>
  <c r="AT545" i="1"/>
  <c r="AT541" i="1"/>
  <c r="AT529" i="1"/>
  <c r="AT521" i="1"/>
  <c r="AT517" i="1"/>
  <c r="AT513" i="1"/>
  <c r="AT463" i="1"/>
  <c r="AT447" i="1"/>
  <c r="AT439" i="1"/>
  <c r="AT423" i="1"/>
  <c r="AT407" i="1"/>
  <c r="AT391" i="1"/>
  <c r="AT367" i="1"/>
  <c r="AT351" i="1"/>
  <c r="AT335" i="1"/>
  <c r="AV494" i="1"/>
  <c r="BC494" i="1" s="1"/>
  <c r="AV486" i="1"/>
  <c r="AV478" i="1"/>
  <c r="AV470" i="1"/>
  <c r="AV462" i="1"/>
  <c r="AV454" i="1"/>
  <c r="AV446" i="1"/>
  <c r="AV438" i="1"/>
  <c r="AV430" i="1"/>
  <c r="AV422" i="1"/>
  <c r="AV414" i="1"/>
  <c r="AV406" i="1"/>
  <c r="AV398" i="1"/>
  <c r="AV390" i="1"/>
  <c r="AV382" i="1"/>
  <c r="AV374" i="1"/>
  <c r="AV366" i="1"/>
  <c r="AV358" i="1"/>
  <c r="AV350" i="1"/>
  <c r="AV342" i="1"/>
  <c r="AV334" i="1"/>
  <c r="BC561" i="1" l="1"/>
  <c r="BC361" i="1"/>
  <c r="BC351" i="1"/>
  <c r="BC510" i="1"/>
  <c r="BC529" i="1"/>
  <c r="BC535" i="1"/>
  <c r="BC513" i="1"/>
  <c r="BC542" i="1"/>
  <c r="BC553" i="1"/>
  <c r="BC544" i="1"/>
  <c r="BC532" i="1"/>
  <c r="BC538" i="1"/>
  <c r="BC497" i="1"/>
  <c r="BC520" i="1"/>
  <c r="BC507" i="1"/>
  <c r="BC524" i="1"/>
  <c r="BC502" i="1"/>
  <c r="BC493" i="1"/>
  <c r="BC486" i="1"/>
  <c r="BC392" i="1"/>
  <c r="BC375" i="1"/>
  <c r="BC481" i="1"/>
  <c r="BC484" i="1"/>
  <c r="BC415" i="1"/>
  <c r="BC462" i="1"/>
  <c r="BC465" i="1"/>
  <c r="BC468" i="1"/>
  <c r="BC335" i="1"/>
  <c r="BC344" i="1"/>
  <c r="BC348" i="1"/>
  <c r="BC373" i="1"/>
  <c r="BH319" i="1"/>
  <c r="BH317" i="1"/>
  <c r="BH315" i="1"/>
  <c r="BH313" i="1"/>
  <c r="BH311" i="1"/>
  <c r="BH296" i="1" l="1"/>
  <c r="BH294" i="1"/>
  <c r="BH292" i="1"/>
  <c r="BH291" i="1"/>
  <c r="BH283" i="1"/>
  <c r="BH279" i="1" l="1"/>
  <c r="BH275" i="1"/>
  <c r="BH273" i="1"/>
  <c r="AS268" i="1"/>
  <c r="AT268" i="1" s="1"/>
  <c r="AU268" i="1"/>
  <c r="AW268" i="1"/>
  <c r="AS269" i="1"/>
  <c r="AT269" i="1" s="1"/>
  <c r="AU269" i="1"/>
  <c r="AW269" i="1"/>
  <c r="AS270" i="1"/>
  <c r="AT270" i="1" s="1"/>
  <c r="AU270" i="1"/>
  <c r="AW270" i="1"/>
  <c r="BH264" i="1"/>
  <c r="AS253" i="1"/>
  <c r="AT253" i="1" s="1"/>
  <c r="AU253" i="1"/>
  <c r="AW253" i="1"/>
  <c r="AS254" i="1"/>
  <c r="AU254" i="1"/>
  <c r="AW254" i="1"/>
  <c r="AS255" i="1"/>
  <c r="AU255" i="1"/>
  <c r="AW255" i="1"/>
  <c r="AS256" i="1"/>
  <c r="AT256" i="1" s="1"/>
  <c r="AU256" i="1"/>
  <c r="AW256" i="1"/>
  <c r="AS257" i="1"/>
  <c r="AT257" i="1" s="1"/>
  <c r="AU257" i="1"/>
  <c r="AW257" i="1"/>
  <c r="AS258" i="1"/>
  <c r="AU258" i="1"/>
  <c r="AW258" i="1"/>
  <c r="AS259" i="1"/>
  <c r="AT259" i="1" s="1"/>
  <c r="AU259" i="1"/>
  <c r="AW259" i="1"/>
  <c r="AS260" i="1"/>
  <c r="AT260" i="1" s="1"/>
  <c r="AU260" i="1"/>
  <c r="AW260" i="1"/>
  <c r="AS261" i="1"/>
  <c r="AT261" i="1" s="1"/>
  <c r="AU261" i="1"/>
  <c r="AW261" i="1"/>
  <c r="AS262" i="1"/>
  <c r="AT262" i="1" s="1"/>
  <c r="AU262" i="1"/>
  <c r="AW262" i="1"/>
  <c r="AS263" i="1"/>
  <c r="AU263" i="1"/>
  <c r="AW263" i="1"/>
  <c r="AS264" i="1"/>
  <c r="AU264" i="1"/>
  <c r="AW264" i="1"/>
  <c r="AS265" i="1"/>
  <c r="AT265" i="1" s="1"/>
  <c r="AU265" i="1"/>
  <c r="AW265" i="1"/>
  <c r="AS266" i="1"/>
  <c r="AU266" i="1"/>
  <c r="AW266" i="1"/>
  <c r="AS267" i="1"/>
  <c r="AT267" i="1" s="1"/>
  <c r="AU267" i="1"/>
  <c r="AW267" i="1"/>
  <c r="AS271" i="1"/>
  <c r="AU271" i="1"/>
  <c r="AW271" i="1"/>
  <c r="AS272" i="1"/>
  <c r="AU272" i="1"/>
  <c r="AW272" i="1"/>
  <c r="AS273" i="1"/>
  <c r="AT273" i="1" s="1"/>
  <c r="AU273" i="1"/>
  <c r="AW273" i="1"/>
  <c r="AS274" i="1"/>
  <c r="AT274" i="1" s="1"/>
  <c r="AU274" i="1"/>
  <c r="AW274" i="1"/>
  <c r="AS275" i="1"/>
  <c r="AT275" i="1" s="1"/>
  <c r="AU275" i="1"/>
  <c r="AW275" i="1"/>
  <c r="AS276" i="1"/>
  <c r="AT276" i="1" s="1"/>
  <c r="AU276" i="1"/>
  <c r="AW276" i="1"/>
  <c r="AS277" i="1"/>
  <c r="AT277" i="1" s="1"/>
  <c r="AU277" i="1"/>
  <c r="AW277" i="1"/>
  <c r="AS278" i="1"/>
  <c r="AT278" i="1" s="1"/>
  <c r="AU278" i="1"/>
  <c r="AW278" i="1"/>
  <c r="AS279" i="1"/>
  <c r="AU279" i="1"/>
  <c r="AW279" i="1"/>
  <c r="AS280" i="1"/>
  <c r="AU280" i="1"/>
  <c r="AW280" i="1"/>
  <c r="AS281" i="1"/>
  <c r="AT281" i="1" s="1"/>
  <c r="AU281" i="1"/>
  <c r="AW281" i="1"/>
  <c r="AS282" i="1"/>
  <c r="AT282" i="1" s="1"/>
  <c r="AU282" i="1"/>
  <c r="AW282" i="1"/>
  <c r="AS283" i="1"/>
  <c r="AT283" i="1" s="1"/>
  <c r="AU283" i="1"/>
  <c r="AW283" i="1"/>
  <c r="AS284" i="1"/>
  <c r="AU284" i="1"/>
  <c r="AW284" i="1"/>
  <c r="AS285" i="1"/>
  <c r="AT285" i="1" s="1"/>
  <c r="AU285" i="1"/>
  <c r="AW285" i="1"/>
  <c r="AS286" i="1"/>
  <c r="AT286" i="1" s="1"/>
  <c r="AU286" i="1"/>
  <c r="AW286" i="1"/>
  <c r="AS287" i="1"/>
  <c r="AU287" i="1"/>
  <c r="AW287" i="1"/>
  <c r="AS288" i="1"/>
  <c r="AT288" i="1" s="1"/>
  <c r="AU288" i="1"/>
  <c r="AW288" i="1"/>
  <c r="AS289" i="1"/>
  <c r="AT289" i="1" s="1"/>
  <c r="AU289" i="1"/>
  <c r="AW289" i="1"/>
  <c r="AS290" i="1"/>
  <c r="AT290" i="1" s="1"/>
  <c r="AU290" i="1"/>
  <c r="AW290" i="1"/>
  <c r="AS291" i="1"/>
  <c r="AT291" i="1" s="1"/>
  <c r="AU291" i="1"/>
  <c r="AW291" i="1"/>
  <c r="AS292" i="1"/>
  <c r="AU292" i="1"/>
  <c r="AW292" i="1"/>
  <c r="AS293" i="1"/>
  <c r="AT293" i="1" s="1"/>
  <c r="AU293" i="1"/>
  <c r="AW293" i="1"/>
  <c r="AS294" i="1"/>
  <c r="AU294" i="1"/>
  <c r="AW294" i="1"/>
  <c r="AS295" i="1"/>
  <c r="AU295" i="1"/>
  <c r="AW295" i="1"/>
  <c r="AS296" i="1"/>
  <c r="AT296" i="1" s="1"/>
  <c r="AU296" i="1"/>
  <c r="AW296" i="1"/>
  <c r="AS297" i="1"/>
  <c r="AU297" i="1"/>
  <c r="AW297" i="1"/>
  <c r="AS298" i="1"/>
  <c r="AU298" i="1"/>
  <c r="AW298" i="1"/>
  <c r="AS299" i="1"/>
  <c r="AU299" i="1"/>
  <c r="AW299" i="1"/>
  <c r="AS300" i="1"/>
  <c r="AT300" i="1" s="1"/>
  <c r="AU300" i="1"/>
  <c r="AW300" i="1"/>
  <c r="AS301" i="1"/>
  <c r="AT301" i="1" s="1"/>
  <c r="AU301" i="1"/>
  <c r="AW301" i="1"/>
  <c r="AS302" i="1"/>
  <c r="AT302" i="1" s="1"/>
  <c r="AU302" i="1"/>
  <c r="AW302" i="1"/>
  <c r="AS303" i="1"/>
  <c r="AU303" i="1"/>
  <c r="AW303" i="1"/>
  <c r="AS304" i="1"/>
  <c r="AT304" i="1" s="1"/>
  <c r="AU304" i="1"/>
  <c r="AW304" i="1"/>
  <c r="AS305" i="1"/>
  <c r="AT305" i="1" s="1"/>
  <c r="AU305" i="1"/>
  <c r="AW305" i="1"/>
  <c r="AS306" i="1"/>
  <c r="AT306" i="1" s="1"/>
  <c r="AU306" i="1"/>
  <c r="AW306" i="1"/>
  <c r="AS307" i="1"/>
  <c r="AU307" i="1"/>
  <c r="AW307" i="1"/>
  <c r="AS308" i="1"/>
  <c r="AT308" i="1" s="1"/>
  <c r="AU308" i="1"/>
  <c r="AW308" i="1"/>
  <c r="AS309" i="1"/>
  <c r="AU309" i="1"/>
  <c r="AW309" i="1"/>
  <c r="AS310" i="1"/>
  <c r="AT310" i="1" s="1"/>
  <c r="AU310" i="1"/>
  <c r="AW310" i="1"/>
  <c r="AS311" i="1"/>
  <c r="AU311" i="1"/>
  <c r="AW311" i="1"/>
  <c r="AS312" i="1"/>
  <c r="AU312" i="1"/>
  <c r="AW312" i="1"/>
  <c r="AS313" i="1"/>
  <c r="AT313" i="1" s="1"/>
  <c r="AU313" i="1"/>
  <c r="AW313" i="1"/>
  <c r="AS314" i="1"/>
  <c r="AU314" i="1"/>
  <c r="AW314" i="1"/>
  <c r="AS315" i="1"/>
  <c r="AU315" i="1"/>
  <c r="AW315" i="1"/>
  <c r="AS316" i="1"/>
  <c r="AU316" i="1"/>
  <c r="AW316" i="1"/>
  <c r="AS317" i="1"/>
  <c r="AT317" i="1" s="1"/>
  <c r="AW317" i="1"/>
  <c r="AS318" i="1"/>
  <c r="AU318" i="1"/>
  <c r="AW318" i="1"/>
  <c r="AS319" i="1"/>
  <c r="AU319" i="1"/>
  <c r="AW319" i="1"/>
  <c r="AS320" i="1"/>
  <c r="AU320" i="1"/>
  <c r="AW320" i="1"/>
  <c r="AS321" i="1"/>
  <c r="AT321" i="1" s="1"/>
  <c r="AU321" i="1"/>
  <c r="AW321" i="1"/>
  <c r="AS322" i="1"/>
  <c r="AU322" i="1"/>
  <c r="AW322" i="1"/>
  <c r="AS323" i="1"/>
  <c r="AU323" i="1"/>
  <c r="AW323" i="1"/>
  <c r="AS324" i="1"/>
  <c r="AT324" i="1" s="1"/>
  <c r="AU324" i="1"/>
  <c r="AW324" i="1"/>
  <c r="AS325" i="1"/>
  <c r="AT325" i="1" s="1"/>
  <c r="AU325" i="1"/>
  <c r="AW325" i="1"/>
  <c r="AS326" i="1"/>
  <c r="AU326" i="1"/>
  <c r="AW326" i="1"/>
  <c r="AS327" i="1"/>
  <c r="AU327" i="1"/>
  <c r="AW327" i="1"/>
  <c r="AS328" i="1"/>
  <c r="AU328" i="1"/>
  <c r="AW328" i="1"/>
  <c r="AU252" i="1"/>
  <c r="AW252" i="1"/>
  <c r="AS252" i="1"/>
  <c r="AT252" i="1" s="1"/>
  <c r="AW251" i="1"/>
  <c r="AU251" i="1"/>
  <c r="AS251" i="1"/>
  <c r="AT251" i="1" s="1"/>
  <c r="BH241" i="1"/>
  <c r="AT309" i="1" l="1"/>
  <c r="AZ410" i="1"/>
  <c r="AZ389" i="1"/>
  <c r="AT315" i="1"/>
  <c r="AZ370" i="1"/>
  <c r="AZ341" i="1"/>
  <c r="AZ359" i="1"/>
  <c r="AZ319" i="1"/>
  <c r="AT320" i="1"/>
  <c r="AZ330" i="1"/>
  <c r="AT316" i="1"/>
  <c r="AZ317" i="1"/>
  <c r="AZ296" i="1"/>
  <c r="AZ279" i="1"/>
  <c r="AT312" i="1"/>
  <c r="AZ313" i="1"/>
  <c r="AT292" i="1"/>
  <c r="AZ292" i="1"/>
  <c r="AT280" i="1"/>
  <c r="AZ283" i="1"/>
  <c r="AT314" i="1"/>
  <c r="AZ315" i="1"/>
  <c r="AT297" i="1"/>
  <c r="AZ297" i="1"/>
  <c r="AT298" i="1"/>
  <c r="AT294" i="1"/>
  <c r="AZ294" i="1"/>
  <c r="AT284" i="1"/>
  <c r="AV328" i="1"/>
  <c r="AV323" i="1"/>
  <c r="AV272" i="1"/>
  <c r="AV252" i="1"/>
  <c r="AV324" i="1"/>
  <c r="AV268" i="1"/>
  <c r="AV318" i="1"/>
  <c r="AT272" i="1"/>
  <c r="AV319" i="1"/>
  <c r="AZ275" i="1"/>
  <c r="AV326" i="1"/>
  <c r="AV320" i="1"/>
  <c r="AV304" i="1"/>
  <c r="AV288" i="1"/>
  <c r="AV251" i="1"/>
  <c r="AT328" i="1"/>
  <c r="AV327" i="1"/>
  <c r="AV322" i="1"/>
  <c r="AV316" i="1"/>
  <c r="AV300" i="1"/>
  <c r="AV284" i="1"/>
  <c r="AV270" i="1"/>
  <c r="AV269" i="1"/>
  <c r="AV312" i="1"/>
  <c r="AV296" i="1"/>
  <c r="AV280" i="1"/>
  <c r="AV308" i="1"/>
  <c r="AV292" i="1"/>
  <c r="BC292" i="1" s="1"/>
  <c r="AV276" i="1"/>
  <c r="AV264" i="1"/>
  <c r="AV325" i="1"/>
  <c r="AV321" i="1"/>
  <c r="AV305" i="1"/>
  <c r="AV301" i="1"/>
  <c r="AV297" i="1"/>
  <c r="BC297" i="1" s="1"/>
  <c r="AV289" i="1"/>
  <c r="AV285" i="1"/>
  <c r="AV281" i="1"/>
  <c r="AT326" i="1"/>
  <c r="AT322" i="1"/>
  <c r="AT318" i="1"/>
  <c r="AT264" i="1"/>
  <c r="AV253" i="1"/>
  <c r="AV317" i="1"/>
  <c r="AV313" i="1"/>
  <c r="AV309" i="1"/>
  <c r="AV293" i="1"/>
  <c r="AV277" i="1"/>
  <c r="AV273" i="1"/>
  <c r="AV262" i="1"/>
  <c r="AV314" i="1"/>
  <c r="AV311" i="1"/>
  <c r="AV310" i="1"/>
  <c r="AV307" i="1"/>
  <c r="AV306" i="1"/>
  <c r="AV303" i="1"/>
  <c r="AV302" i="1"/>
  <c r="AV299" i="1"/>
  <c r="AV298" i="1"/>
  <c r="AV295" i="1"/>
  <c r="AV294" i="1"/>
  <c r="AV290" i="1"/>
  <c r="AV287" i="1"/>
  <c r="AV286" i="1"/>
  <c r="AV282" i="1"/>
  <c r="AV279" i="1"/>
  <c r="AV278" i="1"/>
  <c r="AV274" i="1"/>
  <c r="AV271" i="1"/>
  <c r="AV266" i="1"/>
  <c r="AT266" i="1"/>
  <c r="AV265" i="1"/>
  <c r="AV263" i="1"/>
  <c r="AV261" i="1"/>
  <c r="AV260" i="1"/>
  <c r="AV258" i="1"/>
  <c r="AT258" i="1"/>
  <c r="AV257" i="1"/>
  <c r="AV256" i="1"/>
  <c r="AV255" i="1"/>
  <c r="AV254" i="1"/>
  <c r="AT254" i="1"/>
  <c r="AV315" i="1"/>
  <c r="BC370" i="1" s="1"/>
  <c r="AV291" i="1"/>
  <c r="AV283" i="1"/>
  <c r="AV275" i="1"/>
  <c r="AV267" i="1"/>
  <c r="AV259" i="1"/>
  <c r="AT327" i="1"/>
  <c r="AT323" i="1"/>
  <c r="AT319" i="1"/>
  <c r="AT311" i="1"/>
  <c r="AT307" i="1"/>
  <c r="AT303" i="1"/>
  <c r="AT299" i="1"/>
  <c r="AT295" i="1"/>
  <c r="AT287" i="1"/>
  <c r="AT279" i="1"/>
  <c r="AT271" i="1"/>
  <c r="AT263" i="1"/>
  <c r="AT255" i="1"/>
  <c r="BH235" i="1"/>
  <c r="BC389" i="1" l="1"/>
  <c r="BC410" i="1"/>
  <c r="BC359" i="1"/>
  <c r="BC341" i="1"/>
  <c r="BC317" i="1"/>
  <c r="BC330" i="1"/>
  <c r="BC319" i="1"/>
  <c r="BC296" i="1"/>
  <c r="BC313" i="1"/>
  <c r="BC294" i="1"/>
  <c r="BC315" i="1"/>
  <c r="BC283" i="1"/>
  <c r="BC275" i="1"/>
  <c r="BC279" i="1"/>
  <c r="BH217" i="1"/>
  <c r="AS215" i="1"/>
  <c r="AT215" i="1" s="1"/>
  <c r="AU215" i="1"/>
  <c r="AW215" i="1"/>
  <c r="AS216" i="1"/>
  <c r="AT216" i="1" s="1"/>
  <c r="AU216" i="1"/>
  <c r="AW216" i="1"/>
  <c r="AS217" i="1"/>
  <c r="AT217" i="1" s="1"/>
  <c r="AU217" i="1"/>
  <c r="AW217" i="1"/>
  <c r="AS218" i="1"/>
  <c r="AT218" i="1" s="1"/>
  <c r="AU218" i="1"/>
  <c r="AW218" i="1"/>
  <c r="AS219" i="1"/>
  <c r="AT219" i="1" s="1"/>
  <c r="AU219" i="1"/>
  <c r="AW219" i="1"/>
  <c r="AS220" i="1"/>
  <c r="AT220" i="1" s="1"/>
  <c r="AU220" i="1"/>
  <c r="AW220" i="1"/>
  <c r="AS221" i="1"/>
  <c r="AT221" i="1" s="1"/>
  <c r="AU221" i="1"/>
  <c r="AW221" i="1"/>
  <c r="AS222" i="1"/>
  <c r="AT222" i="1" s="1"/>
  <c r="AU222" i="1"/>
  <c r="AW222" i="1"/>
  <c r="AS223" i="1"/>
  <c r="AT223" i="1" s="1"/>
  <c r="AU223" i="1"/>
  <c r="AW223" i="1"/>
  <c r="AS224" i="1"/>
  <c r="AT224" i="1" s="1"/>
  <c r="AU224" i="1"/>
  <c r="AW224" i="1"/>
  <c r="AS225" i="1"/>
  <c r="AT225" i="1" s="1"/>
  <c r="AU225" i="1"/>
  <c r="AW225" i="1"/>
  <c r="AS226" i="1"/>
  <c r="AT226" i="1" s="1"/>
  <c r="AU226" i="1"/>
  <c r="AW226" i="1"/>
  <c r="AS227" i="1"/>
  <c r="AT227" i="1" s="1"/>
  <c r="AU227" i="1"/>
  <c r="AW227" i="1"/>
  <c r="AS228" i="1"/>
  <c r="AT228" i="1" s="1"/>
  <c r="AU228" i="1"/>
  <c r="AW228" i="1"/>
  <c r="AS229" i="1"/>
  <c r="AT229" i="1" s="1"/>
  <c r="AU229" i="1"/>
  <c r="AW229" i="1"/>
  <c r="AS230" i="1"/>
  <c r="AT230" i="1" s="1"/>
  <c r="AU230" i="1"/>
  <c r="AW230" i="1"/>
  <c r="AS231" i="1"/>
  <c r="AT231" i="1" s="1"/>
  <c r="AU231" i="1"/>
  <c r="AW231" i="1"/>
  <c r="AS232" i="1"/>
  <c r="AT232" i="1" s="1"/>
  <c r="AU232" i="1"/>
  <c r="AW232" i="1"/>
  <c r="AS233" i="1"/>
  <c r="AT233" i="1" s="1"/>
  <c r="AU233" i="1"/>
  <c r="AW233" i="1"/>
  <c r="AS234" i="1"/>
  <c r="AT234" i="1" s="1"/>
  <c r="AU234" i="1"/>
  <c r="AW234" i="1"/>
  <c r="AS235" i="1"/>
  <c r="AT235" i="1" s="1"/>
  <c r="AU235" i="1"/>
  <c r="AW235" i="1"/>
  <c r="AS236" i="1"/>
  <c r="AU236" i="1"/>
  <c r="AW236" i="1"/>
  <c r="AS237" i="1"/>
  <c r="AT237" i="1" s="1"/>
  <c r="AU237" i="1"/>
  <c r="AW237" i="1"/>
  <c r="AS238" i="1"/>
  <c r="AT238" i="1" s="1"/>
  <c r="AU238" i="1"/>
  <c r="AW238" i="1"/>
  <c r="AS239" i="1"/>
  <c r="AT239" i="1" s="1"/>
  <c r="AU239" i="1"/>
  <c r="AW239" i="1"/>
  <c r="AS240" i="1"/>
  <c r="AT240" i="1" s="1"/>
  <c r="AU240" i="1"/>
  <c r="AW240" i="1"/>
  <c r="AS241" i="1"/>
  <c r="AU241" i="1"/>
  <c r="AW241" i="1"/>
  <c r="AS242" i="1"/>
  <c r="AU242" i="1"/>
  <c r="AW242" i="1"/>
  <c r="AS243" i="1"/>
  <c r="AT243" i="1" s="1"/>
  <c r="AU243" i="1"/>
  <c r="AW243" i="1"/>
  <c r="AS244" i="1"/>
  <c r="AT244" i="1" s="1"/>
  <c r="AU244" i="1"/>
  <c r="AW244" i="1"/>
  <c r="AS245" i="1"/>
  <c r="AT245" i="1" s="1"/>
  <c r="AU245" i="1"/>
  <c r="AW245" i="1"/>
  <c r="AS246" i="1"/>
  <c r="AU246" i="1"/>
  <c r="AW246" i="1"/>
  <c r="AS247" i="1"/>
  <c r="AT247" i="1" s="1"/>
  <c r="AU247" i="1"/>
  <c r="AW247" i="1"/>
  <c r="AS248" i="1"/>
  <c r="AT248" i="1" s="1"/>
  <c r="AU248" i="1"/>
  <c r="AW248" i="1"/>
  <c r="AS249" i="1"/>
  <c r="AT249" i="1" s="1"/>
  <c r="AU249" i="1"/>
  <c r="AW249" i="1"/>
  <c r="AS250" i="1"/>
  <c r="AT250" i="1" s="1"/>
  <c r="AU250" i="1"/>
  <c r="AW250" i="1"/>
  <c r="BH202" i="1"/>
  <c r="BH200" i="1"/>
  <c r="AT241" i="1" l="1"/>
  <c r="AZ291" i="1"/>
  <c r="AT246" i="1"/>
  <c r="AT242" i="1"/>
  <c r="AZ245" i="1"/>
  <c r="AT236" i="1"/>
  <c r="AV246" i="1"/>
  <c r="AV236" i="1"/>
  <c r="AV230" i="1"/>
  <c r="AV220" i="1"/>
  <c r="AV238" i="1"/>
  <c r="AV222" i="1"/>
  <c r="AV244" i="1"/>
  <c r="AV228" i="1"/>
  <c r="AV218" i="1"/>
  <c r="AV248" i="1"/>
  <c r="AV224" i="1"/>
  <c r="AV240" i="1"/>
  <c r="AV232" i="1"/>
  <c r="AV216" i="1"/>
  <c r="AV250" i="1"/>
  <c r="AV242" i="1"/>
  <c r="AV234" i="1"/>
  <c r="AV226" i="1"/>
  <c r="AV249" i="1"/>
  <c r="AV247" i="1"/>
  <c r="AV245" i="1"/>
  <c r="AV243" i="1"/>
  <c r="AV241" i="1"/>
  <c r="BC291" i="1" s="1"/>
  <c r="AV239" i="1"/>
  <c r="AV237" i="1"/>
  <c r="AV235" i="1"/>
  <c r="AV233" i="1"/>
  <c r="AV231" i="1"/>
  <c r="AV229" i="1"/>
  <c r="AV227" i="1"/>
  <c r="AV225" i="1"/>
  <c r="AV223" i="1"/>
  <c r="AV221" i="1"/>
  <c r="AV219" i="1"/>
  <c r="AV217" i="1"/>
  <c r="AV215" i="1"/>
  <c r="BH198" i="1"/>
  <c r="BH195" i="1"/>
  <c r="AS173" i="1"/>
  <c r="AT173" i="1" s="1"/>
  <c r="AU173" i="1"/>
  <c r="AW173" i="1"/>
  <c r="AS174" i="1"/>
  <c r="AT174" i="1" s="1"/>
  <c r="AU174" i="1"/>
  <c r="AW174" i="1"/>
  <c r="AS175" i="1"/>
  <c r="AT175" i="1" s="1"/>
  <c r="AU175" i="1"/>
  <c r="AW175" i="1"/>
  <c r="AS176" i="1"/>
  <c r="AT176" i="1" s="1"/>
  <c r="AU176" i="1"/>
  <c r="AW176" i="1"/>
  <c r="AS177" i="1"/>
  <c r="AT177" i="1" s="1"/>
  <c r="AU177" i="1"/>
  <c r="AW177" i="1"/>
  <c r="AS178" i="1"/>
  <c r="AT178" i="1" s="1"/>
  <c r="AU178" i="1"/>
  <c r="AW178" i="1"/>
  <c r="AS179" i="1"/>
  <c r="AT179" i="1" s="1"/>
  <c r="AU179" i="1"/>
  <c r="AW179" i="1"/>
  <c r="AS180" i="1"/>
  <c r="AT180" i="1" s="1"/>
  <c r="AU180" i="1"/>
  <c r="AW180" i="1"/>
  <c r="AS181" i="1"/>
  <c r="AT181" i="1" s="1"/>
  <c r="AU181" i="1"/>
  <c r="AW181" i="1"/>
  <c r="AS182" i="1"/>
  <c r="AT182" i="1" s="1"/>
  <c r="AU182" i="1"/>
  <c r="AW182" i="1"/>
  <c r="AS183" i="1"/>
  <c r="AT183" i="1" s="1"/>
  <c r="AU183" i="1"/>
  <c r="AW183" i="1"/>
  <c r="AS184" i="1"/>
  <c r="AT184" i="1" s="1"/>
  <c r="AU184" i="1"/>
  <c r="AW184" i="1"/>
  <c r="AS185" i="1"/>
  <c r="AT185" i="1" s="1"/>
  <c r="AU185" i="1"/>
  <c r="AW185" i="1"/>
  <c r="AS186" i="1"/>
  <c r="AT186" i="1" s="1"/>
  <c r="AU186" i="1"/>
  <c r="AW186" i="1"/>
  <c r="AS187" i="1"/>
  <c r="AT187" i="1" s="1"/>
  <c r="AU187" i="1"/>
  <c r="AW187" i="1"/>
  <c r="AS188" i="1"/>
  <c r="AT188" i="1" s="1"/>
  <c r="AU188" i="1"/>
  <c r="AW188" i="1"/>
  <c r="AS189" i="1"/>
  <c r="AT189" i="1" s="1"/>
  <c r="AU189" i="1"/>
  <c r="AW189" i="1"/>
  <c r="AS190" i="1"/>
  <c r="AT190" i="1" s="1"/>
  <c r="AU190" i="1"/>
  <c r="AW190" i="1"/>
  <c r="AS191" i="1"/>
  <c r="AT191" i="1" s="1"/>
  <c r="AU191" i="1"/>
  <c r="AW191" i="1"/>
  <c r="AS192" i="1"/>
  <c r="AT192" i="1" s="1"/>
  <c r="AU192" i="1"/>
  <c r="AW192" i="1"/>
  <c r="AS193" i="1"/>
  <c r="AT193" i="1" s="1"/>
  <c r="AU193" i="1"/>
  <c r="AW193" i="1"/>
  <c r="AS194" i="1"/>
  <c r="AT194" i="1" s="1"/>
  <c r="AU194" i="1"/>
  <c r="AW194" i="1"/>
  <c r="AS195" i="1"/>
  <c r="AT195" i="1" s="1"/>
  <c r="AU195" i="1"/>
  <c r="AW195" i="1"/>
  <c r="AS196" i="1"/>
  <c r="AT196" i="1" s="1"/>
  <c r="AU196" i="1"/>
  <c r="AW196" i="1"/>
  <c r="AS197" i="1"/>
  <c r="AT197" i="1" s="1"/>
  <c r="AU197" i="1"/>
  <c r="AW197" i="1"/>
  <c r="AS198" i="1"/>
  <c r="AT198" i="1" s="1"/>
  <c r="AU198" i="1"/>
  <c r="AW198" i="1"/>
  <c r="AS199" i="1"/>
  <c r="AU199" i="1"/>
  <c r="AW199" i="1"/>
  <c r="AS200" i="1"/>
  <c r="AT200" i="1" s="1"/>
  <c r="AU200" i="1"/>
  <c r="AW200" i="1"/>
  <c r="AS201" i="1"/>
  <c r="AU201" i="1"/>
  <c r="AW201" i="1"/>
  <c r="AS202" i="1"/>
  <c r="AT202" i="1" s="1"/>
  <c r="AU202" i="1"/>
  <c r="AW202" i="1"/>
  <c r="AS203" i="1"/>
  <c r="AU203" i="1"/>
  <c r="AW203" i="1"/>
  <c r="AS204" i="1"/>
  <c r="AU204" i="1"/>
  <c r="AW204" i="1"/>
  <c r="AS205" i="1"/>
  <c r="AU205" i="1"/>
  <c r="AW205" i="1"/>
  <c r="AS206" i="1"/>
  <c r="AU206" i="1"/>
  <c r="AW206" i="1"/>
  <c r="AS207" i="1"/>
  <c r="AU207" i="1"/>
  <c r="AW207" i="1"/>
  <c r="AS208" i="1"/>
  <c r="AT208" i="1" s="1"/>
  <c r="AU208" i="1"/>
  <c r="AW208" i="1"/>
  <c r="AS209" i="1"/>
  <c r="AT209" i="1" s="1"/>
  <c r="AU209" i="1"/>
  <c r="AW209" i="1"/>
  <c r="AS210" i="1"/>
  <c r="AT210" i="1" s="1"/>
  <c r="AU210" i="1"/>
  <c r="AW210" i="1"/>
  <c r="AS211" i="1"/>
  <c r="AU211" i="1"/>
  <c r="AW211" i="1"/>
  <c r="AS212" i="1"/>
  <c r="AT212" i="1" s="1"/>
  <c r="AU212" i="1"/>
  <c r="AW212" i="1"/>
  <c r="AS213" i="1"/>
  <c r="AU213" i="1"/>
  <c r="AW213" i="1"/>
  <c r="AS214" i="1"/>
  <c r="AT214" i="1" s="1"/>
  <c r="AU214" i="1"/>
  <c r="AW214" i="1"/>
  <c r="AZ241" i="1" l="1"/>
  <c r="AT206" i="1"/>
  <c r="AZ311" i="1"/>
  <c r="AT204" i="1"/>
  <c r="AZ273" i="1"/>
  <c r="BC245" i="1"/>
  <c r="AV197" i="1"/>
  <c r="AV193" i="1"/>
  <c r="AT203" i="1"/>
  <c r="AZ217" i="1"/>
  <c r="AT201" i="1"/>
  <c r="AZ202" i="1"/>
  <c r="AZ198" i="1"/>
  <c r="AT199" i="1"/>
  <c r="AZ200" i="1"/>
  <c r="AV198" i="1"/>
  <c r="AV207" i="1"/>
  <c r="AV213" i="1"/>
  <c r="AV199" i="1"/>
  <c r="AV205" i="1"/>
  <c r="AT213" i="1"/>
  <c r="AV211" i="1"/>
  <c r="AT205" i="1"/>
  <c r="AV195" i="1"/>
  <c r="AV189" i="1"/>
  <c r="AT207" i="1"/>
  <c r="AT211" i="1"/>
  <c r="AV209" i="1"/>
  <c r="AV200" i="1"/>
  <c r="AV194" i="1"/>
  <c r="AV196" i="1"/>
  <c r="AV202" i="1"/>
  <c r="BC241" i="1" s="1"/>
  <c r="AV201" i="1"/>
  <c r="AV181" i="1"/>
  <c r="AV175" i="1"/>
  <c r="AV174" i="1"/>
  <c r="AV173" i="1"/>
  <c r="AV203" i="1"/>
  <c r="AV214" i="1"/>
  <c r="AV212" i="1"/>
  <c r="AV210" i="1"/>
  <c r="AV208" i="1"/>
  <c r="AV206" i="1"/>
  <c r="BC311" i="1" s="1"/>
  <c r="AV204" i="1"/>
  <c r="AV191" i="1"/>
  <c r="AV190" i="1"/>
  <c r="AV183" i="1"/>
  <c r="AV176" i="1"/>
  <c r="AV187" i="1"/>
  <c r="AV186" i="1"/>
  <c r="AV185" i="1"/>
  <c r="AV182" i="1"/>
  <c r="AV179" i="1"/>
  <c r="AV178" i="1"/>
  <c r="AV177" i="1"/>
  <c r="AV192" i="1"/>
  <c r="AV188" i="1"/>
  <c r="AV184" i="1"/>
  <c r="AV180" i="1"/>
  <c r="BH173" i="1"/>
  <c r="AW172" i="1"/>
  <c r="AU172" i="1"/>
  <c r="AS172" i="1"/>
  <c r="AT172" i="1" s="1"/>
  <c r="AS159" i="1"/>
  <c r="AT159" i="1" s="1"/>
  <c r="AU159" i="1"/>
  <c r="AW159" i="1"/>
  <c r="AS160" i="1"/>
  <c r="AT160" i="1" s="1"/>
  <c r="AU160" i="1"/>
  <c r="AW160" i="1"/>
  <c r="AS161" i="1"/>
  <c r="AU161" i="1"/>
  <c r="AW161" i="1"/>
  <c r="AS162" i="1"/>
  <c r="AT162" i="1" s="1"/>
  <c r="AU162" i="1"/>
  <c r="AW162" i="1"/>
  <c r="AS163" i="1"/>
  <c r="AT163" i="1" s="1"/>
  <c r="AU163" i="1"/>
  <c r="AW163" i="1"/>
  <c r="AS164" i="1"/>
  <c r="AT164" i="1" s="1"/>
  <c r="AU164" i="1"/>
  <c r="AW164" i="1"/>
  <c r="AS165" i="1"/>
  <c r="AU165" i="1"/>
  <c r="AW165" i="1"/>
  <c r="AS166" i="1"/>
  <c r="AT166" i="1" s="1"/>
  <c r="AU166" i="1"/>
  <c r="AW166" i="1"/>
  <c r="AS167" i="1"/>
  <c r="AT167" i="1" s="1"/>
  <c r="AU167" i="1"/>
  <c r="AW167" i="1"/>
  <c r="AS168" i="1"/>
  <c r="AT168" i="1" s="1"/>
  <c r="AU168" i="1"/>
  <c r="AW168" i="1"/>
  <c r="AS169" i="1"/>
  <c r="AU169" i="1"/>
  <c r="AW169" i="1"/>
  <c r="AS170" i="1"/>
  <c r="AT170" i="1" s="1"/>
  <c r="AU170" i="1"/>
  <c r="AW170" i="1"/>
  <c r="AS171" i="1"/>
  <c r="AT171" i="1" s="1"/>
  <c r="AU171" i="1"/>
  <c r="AW171" i="1"/>
  <c r="BH158" i="1"/>
  <c r="AS157" i="1"/>
  <c r="AT157" i="1" s="1"/>
  <c r="AU157" i="1"/>
  <c r="AW157" i="1"/>
  <c r="AS158" i="1"/>
  <c r="AT158" i="1" s="1"/>
  <c r="AU158" i="1"/>
  <c r="AW158" i="1"/>
  <c r="BH156" i="1"/>
  <c r="BH155" i="1"/>
  <c r="BC273" i="1" l="1"/>
  <c r="BC200" i="1"/>
  <c r="BC198" i="1"/>
  <c r="BC217" i="1"/>
  <c r="AV157" i="1"/>
  <c r="BC202" i="1"/>
  <c r="AV158" i="1"/>
  <c r="AV172" i="1"/>
  <c r="AV159" i="1"/>
  <c r="AV171" i="1"/>
  <c r="AV169" i="1"/>
  <c r="AT169" i="1"/>
  <c r="AV168" i="1"/>
  <c r="AV167" i="1"/>
  <c r="AV166" i="1"/>
  <c r="AV165" i="1"/>
  <c r="AV164" i="1"/>
  <c r="AV163" i="1"/>
  <c r="AV162" i="1"/>
  <c r="AV161" i="1"/>
  <c r="AV160" i="1"/>
  <c r="AT165" i="1"/>
  <c r="AT161" i="1"/>
  <c r="AV170" i="1"/>
  <c r="BH146" i="1"/>
  <c r="BH142" i="1"/>
  <c r="BH140" i="1" l="1"/>
  <c r="BH130" i="1"/>
  <c r="AS123" i="1"/>
  <c r="AT123" i="1" s="1"/>
  <c r="AU123" i="1"/>
  <c r="AW123" i="1"/>
  <c r="AS124" i="1"/>
  <c r="AT124" i="1" s="1"/>
  <c r="AU124" i="1"/>
  <c r="AW124" i="1"/>
  <c r="AS125" i="1"/>
  <c r="AT125" i="1" s="1"/>
  <c r="AU125" i="1"/>
  <c r="AW125" i="1"/>
  <c r="AS126" i="1"/>
  <c r="AU126" i="1"/>
  <c r="AW126" i="1"/>
  <c r="AS127" i="1"/>
  <c r="AT127" i="1" s="1"/>
  <c r="AU127" i="1"/>
  <c r="AW127" i="1"/>
  <c r="AS128" i="1"/>
  <c r="AT128" i="1" s="1"/>
  <c r="AU128" i="1"/>
  <c r="AW128" i="1"/>
  <c r="AS129" i="1"/>
  <c r="AT129" i="1" s="1"/>
  <c r="AU129" i="1"/>
  <c r="AW129" i="1"/>
  <c r="AS130" i="1"/>
  <c r="AT130" i="1" s="1"/>
  <c r="AU130" i="1"/>
  <c r="AW130" i="1"/>
  <c r="AS131" i="1"/>
  <c r="AT131" i="1" s="1"/>
  <c r="AU131" i="1"/>
  <c r="AW131" i="1"/>
  <c r="AS132" i="1"/>
  <c r="AU132" i="1"/>
  <c r="AW132" i="1"/>
  <c r="AS133" i="1"/>
  <c r="AT133" i="1" s="1"/>
  <c r="AU133" i="1"/>
  <c r="AW133" i="1"/>
  <c r="AS134" i="1"/>
  <c r="AU134" i="1"/>
  <c r="AW134" i="1"/>
  <c r="AS135" i="1"/>
  <c r="AT135" i="1" s="1"/>
  <c r="AU135" i="1"/>
  <c r="AW135" i="1"/>
  <c r="AS136" i="1"/>
  <c r="AT136" i="1" s="1"/>
  <c r="AU136" i="1"/>
  <c r="AW136" i="1"/>
  <c r="AS137" i="1"/>
  <c r="AT137" i="1" s="1"/>
  <c r="AU137" i="1"/>
  <c r="AW137" i="1"/>
  <c r="AS138" i="1"/>
  <c r="AT138" i="1" s="1"/>
  <c r="AU138" i="1"/>
  <c r="AW138" i="1"/>
  <c r="AS139" i="1"/>
  <c r="AT139" i="1" s="1"/>
  <c r="AU139" i="1"/>
  <c r="AW139" i="1"/>
  <c r="AS140" i="1"/>
  <c r="AT140" i="1" s="1"/>
  <c r="AU140" i="1"/>
  <c r="AW140" i="1"/>
  <c r="AS141" i="1"/>
  <c r="AU141" i="1"/>
  <c r="AW141" i="1"/>
  <c r="AS142" i="1"/>
  <c r="AU142" i="1"/>
  <c r="AW142" i="1"/>
  <c r="AS143" i="1"/>
  <c r="AU143" i="1"/>
  <c r="AW143" i="1"/>
  <c r="AS144" i="1"/>
  <c r="AT144" i="1" s="1"/>
  <c r="AU144" i="1"/>
  <c r="AW144" i="1"/>
  <c r="AS145" i="1"/>
  <c r="AU145" i="1"/>
  <c r="AW145" i="1"/>
  <c r="AS146" i="1"/>
  <c r="AT146" i="1" s="1"/>
  <c r="AU146" i="1"/>
  <c r="AW146" i="1"/>
  <c r="AS147" i="1"/>
  <c r="AU147" i="1"/>
  <c r="AW147" i="1"/>
  <c r="AS148" i="1"/>
  <c r="AT148" i="1" s="1"/>
  <c r="AU148" i="1"/>
  <c r="AW148" i="1"/>
  <c r="AS149" i="1"/>
  <c r="AT149" i="1" s="1"/>
  <c r="AU149" i="1"/>
  <c r="AW149" i="1"/>
  <c r="AS150" i="1"/>
  <c r="AT150" i="1" s="1"/>
  <c r="AU150" i="1"/>
  <c r="AW150" i="1"/>
  <c r="AS151" i="1"/>
  <c r="AT151" i="1" s="1"/>
  <c r="AU151" i="1"/>
  <c r="AW151" i="1"/>
  <c r="AS152" i="1"/>
  <c r="AT152" i="1" s="1"/>
  <c r="AU152" i="1"/>
  <c r="AW152" i="1"/>
  <c r="AS153" i="1"/>
  <c r="AT153" i="1" s="1"/>
  <c r="AU153" i="1"/>
  <c r="AW153" i="1"/>
  <c r="AS154" i="1"/>
  <c r="AU154" i="1"/>
  <c r="AW154" i="1"/>
  <c r="AS155" i="1"/>
  <c r="AU155" i="1"/>
  <c r="AW155" i="1"/>
  <c r="AS156" i="1"/>
  <c r="AZ156" i="1" s="1"/>
  <c r="AU156" i="1"/>
  <c r="AW156" i="1"/>
  <c r="BH122" i="1"/>
  <c r="AS122" i="1"/>
  <c r="AZ235" i="1" s="1"/>
  <c r="AU122" i="1"/>
  <c r="AW122" i="1"/>
  <c r="AW121" i="1"/>
  <c r="AU121" i="1"/>
  <c r="AS121" i="1"/>
  <c r="AT121" i="1" s="1"/>
  <c r="AW120" i="1"/>
  <c r="AU120" i="1"/>
  <c r="AS120" i="1"/>
  <c r="AW119" i="1"/>
  <c r="AU119" i="1"/>
  <c r="AS119" i="1"/>
  <c r="AT119" i="1" s="1"/>
  <c r="AW118" i="1"/>
  <c r="AU118" i="1"/>
  <c r="AS118" i="1"/>
  <c r="AT118" i="1" s="1"/>
  <c r="AW117" i="1"/>
  <c r="AU117" i="1"/>
  <c r="AS117" i="1"/>
  <c r="AT117" i="1" s="1"/>
  <c r="AT145" i="1" l="1"/>
  <c r="AZ460" i="1"/>
  <c r="AT142" i="1"/>
  <c r="AZ264" i="1"/>
  <c r="AT155" i="1"/>
  <c r="AZ158" i="1"/>
  <c r="AV118" i="1"/>
  <c r="AV150" i="1"/>
  <c r="AV142" i="1"/>
  <c r="AV119" i="1"/>
  <c r="AV122" i="1"/>
  <c r="AT156" i="1"/>
  <c r="AV130" i="1"/>
  <c r="AV133" i="1"/>
  <c r="AV129" i="1"/>
  <c r="AV120" i="1"/>
  <c r="AV121" i="1"/>
  <c r="AV143" i="1"/>
  <c r="AV127" i="1"/>
  <c r="AV123" i="1"/>
  <c r="AV117" i="1"/>
  <c r="AT120" i="1"/>
  <c r="AT122" i="1"/>
  <c r="AV149" i="1"/>
  <c r="AV140" i="1"/>
  <c r="AV155" i="1"/>
  <c r="BC158" i="1" s="1"/>
  <c r="AV138" i="1"/>
  <c r="AV152" i="1"/>
  <c r="AT147" i="1"/>
  <c r="AV153" i="1"/>
  <c r="AV145" i="1"/>
  <c r="BC460" i="1" s="1"/>
  <c r="AT143" i="1"/>
  <c r="AZ146" i="1"/>
  <c r="AT141" i="1"/>
  <c r="AZ142" i="1"/>
  <c r="AV156" i="1"/>
  <c r="BC156" i="1" s="1"/>
  <c r="AV154" i="1"/>
  <c r="AT154" i="1"/>
  <c r="AV151" i="1"/>
  <c r="AV148" i="1"/>
  <c r="AV147" i="1"/>
  <c r="AV146" i="1"/>
  <c r="AV144" i="1"/>
  <c r="AV141" i="1"/>
  <c r="AV139" i="1"/>
  <c r="AV137" i="1"/>
  <c r="AV136" i="1"/>
  <c r="AV135" i="1"/>
  <c r="AV134" i="1"/>
  <c r="AT134" i="1"/>
  <c r="AV132" i="1"/>
  <c r="AT132" i="1"/>
  <c r="AV131" i="1"/>
  <c r="AV128" i="1"/>
  <c r="AV126" i="1"/>
  <c r="AT126" i="1"/>
  <c r="AV125" i="1"/>
  <c r="AV124" i="1"/>
  <c r="BH110" i="1"/>
  <c r="AS107" i="1"/>
  <c r="AT107" i="1" s="1"/>
  <c r="AU107" i="1"/>
  <c r="AW107" i="1"/>
  <c r="AS108" i="1"/>
  <c r="AU108" i="1"/>
  <c r="AW108" i="1"/>
  <c r="AS109" i="1"/>
  <c r="AT109" i="1" s="1"/>
  <c r="AU109" i="1"/>
  <c r="AW109" i="1"/>
  <c r="AS110" i="1"/>
  <c r="AU110" i="1"/>
  <c r="AW110" i="1"/>
  <c r="AS111" i="1"/>
  <c r="AU111" i="1"/>
  <c r="AW111" i="1"/>
  <c r="AS112" i="1"/>
  <c r="AT112" i="1" s="1"/>
  <c r="AU112" i="1"/>
  <c r="AW112" i="1"/>
  <c r="AS113" i="1"/>
  <c r="AT113" i="1" s="1"/>
  <c r="AU113" i="1"/>
  <c r="AW113" i="1"/>
  <c r="AS114" i="1"/>
  <c r="AT114" i="1" s="1"/>
  <c r="AU114" i="1"/>
  <c r="AW114" i="1"/>
  <c r="AS115" i="1"/>
  <c r="AT115" i="1" s="1"/>
  <c r="AU115" i="1"/>
  <c r="AW115" i="1"/>
  <c r="AS116" i="1"/>
  <c r="AT116" i="1" s="1"/>
  <c r="AU116" i="1"/>
  <c r="AW116" i="1"/>
  <c r="AW106" i="1"/>
  <c r="AU106" i="1"/>
  <c r="AS106" i="1"/>
  <c r="AT106" i="1" s="1"/>
  <c r="AW105" i="1"/>
  <c r="AU105" i="1"/>
  <c r="AS105" i="1"/>
  <c r="AT105" i="1" s="1"/>
  <c r="AW104" i="1"/>
  <c r="AU104" i="1"/>
  <c r="AS104" i="1"/>
  <c r="AT104" i="1" s="1"/>
  <c r="AW103" i="1"/>
  <c r="AU103" i="1"/>
  <c r="AS103" i="1"/>
  <c r="AT103" i="1" s="1"/>
  <c r="AW102" i="1"/>
  <c r="AU102" i="1"/>
  <c r="AS102" i="1"/>
  <c r="AT102" i="1" s="1"/>
  <c r="AW101" i="1"/>
  <c r="AU101" i="1"/>
  <c r="AS101" i="1"/>
  <c r="AT101" i="1" s="1"/>
  <c r="AW100" i="1"/>
  <c r="AU100" i="1"/>
  <c r="AS100" i="1"/>
  <c r="AT100" i="1" s="1"/>
  <c r="BC235" i="1" l="1"/>
  <c r="BC264" i="1"/>
  <c r="BC142" i="1"/>
  <c r="BC146" i="1"/>
  <c r="AV100" i="1"/>
  <c r="AV106" i="1"/>
  <c r="AV103" i="1"/>
  <c r="AT111" i="1"/>
  <c r="AV101" i="1"/>
  <c r="AV116" i="1"/>
  <c r="AV104" i="1"/>
  <c r="AV105" i="1"/>
  <c r="AV113" i="1"/>
  <c r="AV112" i="1"/>
  <c r="AV111" i="1"/>
  <c r="AV108" i="1"/>
  <c r="AT108" i="1"/>
  <c r="AV102" i="1"/>
  <c r="AV114" i="1"/>
  <c r="AV109" i="1"/>
  <c r="AV107" i="1"/>
  <c r="AV110" i="1"/>
  <c r="AT110" i="1"/>
  <c r="AV115" i="1"/>
  <c r="AW99" i="1"/>
  <c r="AU99" i="1"/>
  <c r="AS99" i="1"/>
  <c r="AT99" i="1" s="1"/>
  <c r="AW98" i="1"/>
  <c r="AU98" i="1"/>
  <c r="AS98" i="1"/>
  <c r="AT98" i="1" s="1"/>
  <c r="AW97" i="1"/>
  <c r="AU97" i="1"/>
  <c r="AS97" i="1"/>
  <c r="AT97" i="1" s="1"/>
  <c r="AW96" i="1"/>
  <c r="AU96" i="1"/>
  <c r="AS96" i="1"/>
  <c r="AT96" i="1" s="1"/>
  <c r="AW95" i="1"/>
  <c r="AU95" i="1"/>
  <c r="AS95" i="1"/>
  <c r="AT95" i="1" s="1"/>
  <c r="AW94" i="1"/>
  <c r="AU94" i="1"/>
  <c r="AS94" i="1"/>
  <c r="AT94" i="1" s="1"/>
  <c r="AW93" i="1"/>
  <c r="AU93" i="1"/>
  <c r="AS93" i="1"/>
  <c r="AT93" i="1" s="1"/>
  <c r="AW92" i="1"/>
  <c r="AU92" i="1"/>
  <c r="AS92" i="1"/>
  <c r="AT92" i="1" s="1"/>
  <c r="AS88" i="1"/>
  <c r="AU88" i="1"/>
  <c r="AW88" i="1"/>
  <c r="AS87" i="1"/>
  <c r="AZ155" i="1" s="1"/>
  <c r="AU87" i="1"/>
  <c r="AW87" i="1"/>
  <c r="AS62" i="1"/>
  <c r="AZ122" i="1" s="1"/>
  <c r="AU62" i="1"/>
  <c r="AW62" i="1"/>
  <c r="AS63" i="1"/>
  <c r="AT63" i="1" s="1"/>
  <c r="AU63" i="1"/>
  <c r="AW63" i="1"/>
  <c r="AS64" i="1"/>
  <c r="AT64" i="1" s="1"/>
  <c r="AU64" i="1"/>
  <c r="AW64" i="1"/>
  <c r="AS65" i="1"/>
  <c r="AT65" i="1" s="1"/>
  <c r="AU65" i="1"/>
  <c r="AW65" i="1"/>
  <c r="AS66" i="1"/>
  <c r="AU66" i="1"/>
  <c r="AW66" i="1"/>
  <c r="AS67" i="1"/>
  <c r="AT67" i="1" s="1"/>
  <c r="AU67" i="1"/>
  <c r="AW67" i="1"/>
  <c r="AS68" i="1"/>
  <c r="AT68" i="1" s="1"/>
  <c r="AU68" i="1"/>
  <c r="AW68" i="1"/>
  <c r="AS69" i="1"/>
  <c r="AT69" i="1" s="1"/>
  <c r="AU69" i="1"/>
  <c r="AW69" i="1"/>
  <c r="AS70" i="1"/>
  <c r="AU70" i="1"/>
  <c r="AW70" i="1"/>
  <c r="AS71" i="1"/>
  <c r="AT71" i="1" s="1"/>
  <c r="AU71" i="1"/>
  <c r="AW71" i="1"/>
  <c r="AS72" i="1"/>
  <c r="AT72" i="1" s="1"/>
  <c r="AU72" i="1"/>
  <c r="AW72" i="1"/>
  <c r="AS73" i="1"/>
  <c r="AU73" i="1"/>
  <c r="AW73" i="1"/>
  <c r="AS74" i="1"/>
  <c r="AT74" i="1" s="1"/>
  <c r="AU74" i="1"/>
  <c r="AW74" i="1"/>
  <c r="AS75" i="1"/>
  <c r="AT75" i="1" s="1"/>
  <c r="AU75" i="1"/>
  <c r="AW75" i="1"/>
  <c r="AS76" i="1"/>
  <c r="AU76" i="1"/>
  <c r="AW76" i="1"/>
  <c r="AS77" i="1"/>
  <c r="AT77" i="1" s="1"/>
  <c r="AU77" i="1"/>
  <c r="AW77" i="1"/>
  <c r="AS78" i="1"/>
  <c r="AU78" i="1"/>
  <c r="AW78" i="1"/>
  <c r="AS79" i="1"/>
  <c r="AU79" i="1"/>
  <c r="AW79" i="1"/>
  <c r="AS80" i="1"/>
  <c r="AU80" i="1"/>
  <c r="AW80" i="1"/>
  <c r="AS81" i="1"/>
  <c r="AU81" i="1"/>
  <c r="AW81" i="1"/>
  <c r="AS82" i="1"/>
  <c r="AU82" i="1"/>
  <c r="AW82" i="1"/>
  <c r="AS83" i="1"/>
  <c r="AT83" i="1" s="1"/>
  <c r="AU83" i="1"/>
  <c r="AW83" i="1"/>
  <c r="AS84" i="1"/>
  <c r="AU84" i="1"/>
  <c r="AW84" i="1"/>
  <c r="AS85" i="1"/>
  <c r="AT85" i="1" s="1"/>
  <c r="AU85" i="1"/>
  <c r="AW85" i="1"/>
  <c r="AS86" i="1"/>
  <c r="AU86" i="1"/>
  <c r="AW86" i="1"/>
  <c r="AS89" i="1"/>
  <c r="AT89" i="1" s="1"/>
  <c r="AU89" i="1"/>
  <c r="AW89" i="1"/>
  <c r="AS90" i="1"/>
  <c r="AT90" i="1" s="1"/>
  <c r="AU90" i="1"/>
  <c r="AW90" i="1"/>
  <c r="AS91" i="1"/>
  <c r="AT91" i="1" s="1"/>
  <c r="AU91" i="1"/>
  <c r="AW91" i="1"/>
  <c r="AW61" i="1"/>
  <c r="AU61" i="1"/>
  <c r="AS42" i="1"/>
  <c r="AU42" i="1"/>
  <c r="AW42" i="1"/>
  <c r="AS43" i="1"/>
  <c r="AT43" i="1" s="1"/>
  <c r="AU43" i="1"/>
  <c r="AW43" i="1"/>
  <c r="AS44" i="1"/>
  <c r="AU44" i="1"/>
  <c r="AW44" i="1"/>
  <c r="AS45" i="1"/>
  <c r="AT45" i="1" s="1"/>
  <c r="AU45" i="1"/>
  <c r="AW45" i="1"/>
  <c r="AS46" i="1"/>
  <c r="AU46" i="1"/>
  <c r="AW46" i="1"/>
  <c r="AS47" i="1"/>
  <c r="AU47" i="1"/>
  <c r="AW47" i="1"/>
  <c r="AS48" i="1"/>
  <c r="AT48" i="1" s="1"/>
  <c r="AU48" i="1"/>
  <c r="AW48" i="1"/>
  <c r="AS49" i="1"/>
  <c r="AT49" i="1" s="1"/>
  <c r="AU49" i="1"/>
  <c r="AW49" i="1"/>
  <c r="AS50" i="1"/>
  <c r="AU50" i="1"/>
  <c r="AW50" i="1"/>
  <c r="AS51" i="1"/>
  <c r="AU51" i="1"/>
  <c r="AW51" i="1"/>
  <c r="AS52" i="1"/>
  <c r="AT52" i="1" s="1"/>
  <c r="AU52" i="1"/>
  <c r="AW52" i="1"/>
  <c r="AS53" i="1"/>
  <c r="AT53" i="1" s="1"/>
  <c r="AU53" i="1"/>
  <c r="AW53" i="1"/>
  <c r="AS54" i="1"/>
  <c r="AU54" i="1"/>
  <c r="AW54" i="1"/>
  <c r="AS55" i="1"/>
  <c r="AU55" i="1"/>
  <c r="AW55" i="1"/>
  <c r="AS56" i="1"/>
  <c r="AT56" i="1" s="1"/>
  <c r="AU56" i="1"/>
  <c r="AW56" i="1"/>
  <c r="AS57" i="1"/>
  <c r="AT57" i="1" s="1"/>
  <c r="AU57" i="1"/>
  <c r="AW57" i="1"/>
  <c r="AS58" i="1"/>
  <c r="AT58" i="1" s="1"/>
  <c r="AU58" i="1"/>
  <c r="AW58" i="1"/>
  <c r="AS59" i="1"/>
  <c r="AT59" i="1" s="1"/>
  <c r="AU59" i="1"/>
  <c r="AW59" i="1"/>
  <c r="AS60" i="1"/>
  <c r="AT60" i="1" s="1"/>
  <c r="AU60" i="1"/>
  <c r="AW60" i="1"/>
  <c r="AW41" i="1"/>
  <c r="AU41" i="1"/>
  <c r="AW40" i="1"/>
  <c r="AU40" i="1"/>
  <c r="AW39" i="1"/>
  <c r="AU39" i="1"/>
  <c r="AW38" i="1"/>
  <c r="AU38" i="1"/>
  <c r="AT81" i="1" l="1"/>
  <c r="AZ130" i="1"/>
  <c r="AT73" i="1"/>
  <c r="AZ195" i="1"/>
  <c r="AT79" i="1"/>
  <c r="AZ173" i="1"/>
  <c r="AZ140" i="1"/>
  <c r="AV95" i="1"/>
  <c r="AV92" i="1"/>
  <c r="AV96" i="1"/>
  <c r="AV42" i="1"/>
  <c r="AV90" i="1"/>
  <c r="AV93" i="1"/>
  <c r="AV94" i="1"/>
  <c r="AV99" i="1"/>
  <c r="AV97" i="1"/>
  <c r="AV64" i="1"/>
  <c r="AV62" i="1"/>
  <c r="BC122" i="1" s="1"/>
  <c r="AV87" i="1"/>
  <c r="BC155" i="1" s="1"/>
  <c r="AV88" i="1"/>
  <c r="AV56" i="1"/>
  <c r="AV53" i="1"/>
  <c r="AV51" i="1"/>
  <c r="AT42" i="1"/>
  <c r="AV65" i="1"/>
  <c r="AV84" i="1"/>
  <c r="AV67" i="1"/>
  <c r="AT62" i="1"/>
  <c r="AT87" i="1"/>
  <c r="AT88" i="1"/>
  <c r="AV98" i="1"/>
  <c r="AV86" i="1"/>
  <c r="AT86" i="1"/>
  <c r="AT84" i="1"/>
  <c r="AV82" i="1"/>
  <c r="AT82" i="1"/>
  <c r="AV80" i="1"/>
  <c r="AT80" i="1"/>
  <c r="AV78" i="1"/>
  <c r="AT78" i="1"/>
  <c r="AV76" i="1"/>
  <c r="AT76" i="1"/>
  <c r="AV74" i="1"/>
  <c r="AV72" i="1"/>
  <c r="AV70" i="1"/>
  <c r="AT70" i="1"/>
  <c r="AV66" i="1"/>
  <c r="AV63" i="1"/>
  <c r="AV68" i="1"/>
  <c r="AV91" i="1"/>
  <c r="AV89" i="1"/>
  <c r="AV85" i="1"/>
  <c r="AV83" i="1"/>
  <c r="AV81" i="1"/>
  <c r="BC130" i="1" s="1"/>
  <c r="AV79" i="1"/>
  <c r="AV77" i="1"/>
  <c r="AV75" i="1"/>
  <c r="AV73" i="1"/>
  <c r="BC195" i="1" s="1"/>
  <c r="AV71" i="1"/>
  <c r="AV69" i="1"/>
  <c r="AT66" i="1"/>
  <c r="AV60" i="1"/>
  <c r="AV58" i="1"/>
  <c r="AV57" i="1"/>
  <c r="AV55" i="1"/>
  <c r="AV54" i="1"/>
  <c r="AT54" i="1"/>
  <c r="AV52" i="1"/>
  <c r="AV50" i="1"/>
  <c r="AT50" i="1"/>
  <c r="AV49" i="1"/>
  <c r="AV48" i="1"/>
  <c r="AV47" i="1"/>
  <c r="AV46" i="1"/>
  <c r="AT46" i="1"/>
  <c r="AV45" i="1"/>
  <c r="AV44" i="1"/>
  <c r="AT44" i="1"/>
  <c r="AV59" i="1"/>
  <c r="AV43" i="1"/>
  <c r="AT55" i="1"/>
  <c r="AT51" i="1"/>
  <c r="AT47" i="1"/>
  <c r="BC173" i="1" l="1"/>
  <c r="BC140" i="1"/>
  <c r="AS31" i="1"/>
  <c r="AT31" i="1" s="1"/>
  <c r="AU31" i="1"/>
  <c r="AW31" i="1"/>
  <c r="AW30" i="1"/>
  <c r="AS30" i="1"/>
  <c r="AS29" i="1"/>
  <c r="AS32" i="1"/>
  <c r="AS33" i="1"/>
  <c r="AS34" i="1"/>
  <c r="AS35" i="1"/>
  <c r="AS36" i="1"/>
  <c r="AS37" i="1"/>
  <c r="AS38" i="1"/>
  <c r="AV38" i="1" s="1"/>
  <c r="AS39" i="1"/>
  <c r="AS40" i="1"/>
  <c r="AS41" i="1"/>
  <c r="AS28" i="1"/>
  <c r="AS27" i="1"/>
  <c r="BH21" i="1"/>
  <c r="BH18" i="1"/>
  <c r="BH15" i="1"/>
  <c r="AV31" i="1" l="1"/>
  <c r="AW4" i="1"/>
  <c r="AW5" i="1"/>
  <c r="AW6" i="1"/>
  <c r="AW7" i="1"/>
  <c r="AW8" i="1"/>
  <c r="AW9" i="1"/>
  <c r="AW10" i="1"/>
  <c r="AW11" i="1"/>
  <c r="AW12" i="1"/>
  <c r="AW13" i="1"/>
  <c r="AW14" i="1"/>
  <c r="AW15" i="1"/>
  <c r="AW16" i="1"/>
  <c r="AW17" i="1"/>
  <c r="AW18" i="1"/>
  <c r="AW19" i="1"/>
  <c r="AW21" i="1"/>
  <c r="AW22" i="1"/>
  <c r="AW23" i="1"/>
  <c r="AW24" i="1"/>
  <c r="AW25" i="1"/>
  <c r="AW26" i="1"/>
  <c r="AW27" i="1"/>
  <c r="AW28" i="1"/>
  <c r="AW29" i="1"/>
  <c r="AW32" i="1"/>
  <c r="AW33" i="1"/>
  <c r="AW34" i="1"/>
  <c r="AW35" i="1"/>
  <c r="AW36" i="1"/>
  <c r="AW37" i="1"/>
  <c r="AW3" i="1"/>
  <c r="AU3" i="1"/>
  <c r="AU4" i="1"/>
  <c r="AU5" i="1"/>
  <c r="AU6" i="1"/>
  <c r="AU7" i="1"/>
  <c r="AU8" i="1"/>
  <c r="AU9" i="1"/>
  <c r="AU10" i="1"/>
  <c r="AU11" i="1"/>
  <c r="AU12" i="1"/>
  <c r="AU13" i="1"/>
  <c r="AU14" i="1"/>
  <c r="AU15" i="1"/>
  <c r="AU16" i="1"/>
  <c r="AU17" i="1"/>
  <c r="AU18" i="1"/>
  <c r="AU19" i="1"/>
  <c r="AU21" i="1"/>
  <c r="AU22" i="1"/>
  <c r="AU23" i="1"/>
  <c r="AU24" i="1"/>
  <c r="AU25" i="1"/>
  <c r="AU26" i="1"/>
  <c r="AU27" i="1"/>
  <c r="AU28" i="1"/>
  <c r="AU29" i="1"/>
  <c r="AU30" i="1"/>
  <c r="AU32" i="1"/>
  <c r="AU33" i="1"/>
  <c r="AU34" i="1"/>
  <c r="AU35" i="1"/>
  <c r="AU36" i="1"/>
  <c r="AU37" i="1"/>
  <c r="AS3" i="1"/>
  <c r="AS4" i="1"/>
  <c r="AT4" i="1" s="1"/>
  <c r="AS5" i="1"/>
  <c r="AT5" i="1" s="1"/>
  <c r="AS6" i="1"/>
  <c r="AT6" i="1" s="1"/>
  <c r="AS7" i="1"/>
  <c r="AT7" i="1" s="1"/>
  <c r="AS8" i="1"/>
  <c r="AT8" i="1" s="1"/>
  <c r="AS9" i="1"/>
  <c r="AT9" i="1" s="1"/>
  <c r="AS10" i="1"/>
  <c r="AT10" i="1" s="1"/>
  <c r="AS11" i="1"/>
  <c r="AT11" i="1" s="1"/>
  <c r="AS12" i="1"/>
  <c r="AT12" i="1" s="1"/>
  <c r="AS13" i="1"/>
  <c r="AT13" i="1" s="1"/>
  <c r="AS14" i="1"/>
  <c r="AT14" i="1" s="1"/>
  <c r="AS15" i="1"/>
  <c r="AT15" i="1" s="1"/>
  <c r="AS16" i="1"/>
  <c r="AS17" i="1"/>
  <c r="AT17" i="1" s="1"/>
  <c r="AS18" i="1"/>
  <c r="AT18" i="1" s="1"/>
  <c r="AS19" i="1"/>
  <c r="AS21" i="1"/>
  <c r="AT21" i="1" s="1"/>
  <c r="AS22" i="1"/>
  <c r="AS23" i="1"/>
  <c r="AT23" i="1" s="1"/>
  <c r="AS24" i="1"/>
  <c r="AT24" i="1" s="1"/>
  <c r="AS25" i="1"/>
  <c r="AT25" i="1" s="1"/>
  <c r="AS26" i="1"/>
  <c r="AT26" i="1" s="1"/>
  <c r="AT27" i="1"/>
  <c r="AT28" i="1"/>
  <c r="AT29" i="1"/>
  <c r="AT30" i="1"/>
  <c r="AT32" i="1"/>
  <c r="AT33" i="1"/>
  <c r="AT34" i="1"/>
  <c r="AT35" i="1"/>
  <c r="AT36" i="1"/>
  <c r="AT37" i="1"/>
  <c r="AT38" i="1"/>
  <c r="AT39" i="1"/>
  <c r="AV40" i="1"/>
  <c r="AT41" i="1"/>
  <c r="AS61" i="1"/>
  <c r="AV61" i="1" s="1"/>
  <c r="BH2" i="1"/>
  <c r="AT22" i="1" l="1"/>
  <c r="AZ110" i="1"/>
  <c r="AT19" i="1"/>
  <c r="AZ21" i="1"/>
  <c r="AT16" i="1"/>
  <c r="AZ18" i="1"/>
  <c r="AV29" i="1"/>
  <c r="AV10" i="1"/>
  <c r="AV34" i="1"/>
  <c r="AV30" i="1"/>
  <c r="AV26" i="1"/>
  <c r="AV22" i="1"/>
  <c r="AV3" i="1"/>
  <c r="AV37" i="1"/>
  <c r="AV25" i="1"/>
  <c r="AV6" i="1"/>
  <c r="AV36" i="1"/>
  <c r="AV32" i="1"/>
  <c r="AV28" i="1"/>
  <c r="AV24" i="1"/>
  <c r="AV9" i="1"/>
  <c r="AV5" i="1"/>
  <c r="AV33" i="1"/>
  <c r="AV21" i="1"/>
  <c r="AT3" i="1"/>
  <c r="AV35" i="1"/>
  <c r="AV27" i="1"/>
  <c r="AV23" i="1"/>
  <c r="AV19" i="1"/>
  <c r="AV4" i="1"/>
  <c r="AV39" i="1"/>
  <c r="AV18" i="1"/>
  <c r="AV17" i="1"/>
  <c r="AV16" i="1"/>
  <c r="AV15" i="1"/>
  <c r="AV14" i="1"/>
  <c r="AV13" i="1"/>
  <c r="AV12" i="1"/>
  <c r="AV11" i="1"/>
  <c r="AV8" i="1"/>
  <c r="AV7" i="1"/>
  <c r="AT40" i="1"/>
  <c r="AV41" i="1"/>
  <c r="AT61" i="1"/>
  <c r="BC110" i="1" l="1"/>
  <c r="BC21" i="1"/>
  <c r="BC18" i="1"/>
  <c r="AW2" i="1"/>
  <c r="AW572" i="1" s="1"/>
  <c r="AU2" i="1"/>
  <c r="AU572" i="1" s="1"/>
  <c r="AS2" i="1"/>
  <c r="AS572" i="1" l="1"/>
  <c r="AZ15" i="1"/>
  <c r="AT2" i="1"/>
  <c r="AT572" i="1" s="1"/>
  <c r="AZ2" i="1"/>
  <c r="AV2" i="1"/>
  <c r="AZ572" i="1" l="1"/>
  <c r="AV572" i="1"/>
  <c r="BC15" i="1"/>
  <c r="BC2" i="1" a="1"/>
  <c r="BC2" i="1" s="1"/>
  <c r="BC57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Autore</author>
  </authors>
  <commentList>
    <comment ref="J1" authorId="0" shapeId="0" xr:uid="{4156E651-70AC-4FB3-A09E-BF25FD06DD50}">
      <text>
        <r>
          <rPr>
            <b/>
            <sz val="9"/>
            <color indexed="81"/>
            <rFont val="Tahoma"/>
            <family val="2"/>
          </rPr>
          <t>Salvo casi specifici non si registrano i numerosi cambi di proprietà annotati nelle pagine di fronte e non datati, anche quelli probabilmente vicini nel tempo alla redazione. Purtroppo queste annotazioni non sono datate.
In nota in questa colonna si registrano invece le annotazioni anche riguardanti cambi di proprietà che si trovano nella colonna iniziale (il margine sinistro delle pagine di sinistra), quella della numerazione ottocentesca.</t>
        </r>
        <r>
          <rPr>
            <sz val="9"/>
            <color indexed="81"/>
            <rFont val="Tahoma"/>
            <family val="2"/>
          </rPr>
          <t xml:space="preserve">
</t>
        </r>
      </text>
    </comment>
    <comment ref="AP1" authorId="1" shapeId="0" xr:uid="{E53536CB-98D1-4502-91EB-EB408B5753D7}">
      <text>
        <r>
          <rPr>
            <b/>
            <sz val="9"/>
            <color indexed="81"/>
            <rFont val="Tahoma"/>
            <family val="2"/>
          </rPr>
          <t xml:space="preserve">Approssimato al soldo
</t>
        </r>
        <r>
          <rPr>
            <sz val="9"/>
            <color indexed="81"/>
            <rFont val="Tahoma"/>
            <family val="2"/>
          </rPr>
          <t xml:space="preserve">
</t>
        </r>
      </text>
    </comment>
    <comment ref="G2" authorId="0" shapeId="0" xr:uid="{A0AFA956-C875-4489-96F6-01F97B5763C3}">
      <text>
        <r>
          <rPr>
            <b/>
            <sz val="9"/>
            <color indexed="81"/>
            <rFont val="Tahoma"/>
            <family val="2"/>
          </rPr>
          <t>Si potrebbe intendere Mastro. La lezione messere è improbabile visto che il padre non ha titolo</t>
        </r>
        <r>
          <rPr>
            <sz val="9"/>
            <color indexed="81"/>
            <rFont val="Tahoma"/>
            <family val="2"/>
          </rPr>
          <t xml:space="preserve">
</t>
        </r>
      </text>
    </comment>
    <comment ref="N3" authorId="0" shapeId="0" xr:uid="{24BC96F0-732B-4FE3-8060-41F2AAC28F84}">
      <text>
        <r>
          <rPr>
            <b/>
            <sz val="9"/>
            <color indexed="81"/>
            <rFont val="Tahoma"/>
            <family val="2"/>
          </rPr>
          <t>non lo esplicita, ma delle case successive dice sopra detto pezzo.</t>
        </r>
        <r>
          <rPr>
            <sz val="9"/>
            <color indexed="81"/>
            <rFont val="Tahoma"/>
            <family val="2"/>
          </rPr>
          <t xml:space="preserve">
</t>
        </r>
      </text>
    </comment>
    <comment ref="R5" authorId="0" shapeId="0" xr:uid="{8BD6E40F-3C63-4C60-A188-8B251DFF2758}">
      <text>
        <r>
          <rPr>
            <b/>
            <sz val="9"/>
            <color indexed="81"/>
            <rFont val="Tahoma"/>
            <family val="2"/>
          </rPr>
          <t>alias</t>
        </r>
      </text>
    </comment>
    <comment ref="L7" authorId="0" shapeId="0" xr:uid="{CB3155CC-BDB0-448B-B6BF-411DE5A78184}">
      <text>
        <r>
          <rPr>
            <b/>
            <sz val="9"/>
            <color indexed="81"/>
            <rFont val="Tahoma"/>
            <family val="2"/>
          </rPr>
          <t>a mattina di d.o pezzo</t>
        </r>
        <r>
          <rPr>
            <sz val="9"/>
            <color indexed="81"/>
            <rFont val="Tahoma"/>
            <family val="2"/>
          </rPr>
          <t xml:space="preserve">
</t>
        </r>
      </text>
    </comment>
    <comment ref="AA7" authorId="0" shapeId="0" xr:uid="{4F2D5C5D-4AA3-4D82-95EE-C4862CC8A1DB}">
      <text>
        <r>
          <rPr>
            <b/>
            <sz val="9"/>
            <color indexed="81"/>
            <rFont val="Tahoma"/>
            <family val="2"/>
          </rPr>
          <t>a mattina del precedente</t>
        </r>
        <r>
          <rPr>
            <sz val="9"/>
            <color indexed="81"/>
            <rFont val="Tahoma"/>
            <family val="2"/>
          </rPr>
          <t xml:space="preserve">
</t>
        </r>
      </text>
    </comment>
    <comment ref="BQ8" authorId="0" shapeId="0" xr:uid="{87FE4718-5B7C-4E86-852B-B0271B4A57D8}">
      <text>
        <r>
          <rPr>
            <b/>
            <sz val="9"/>
            <color indexed="81"/>
            <rFont val="Tahoma"/>
            <family val="2"/>
          </rPr>
          <t>probabilmente è la strada da Crema a Ricengo</t>
        </r>
        <r>
          <rPr>
            <sz val="9"/>
            <color indexed="81"/>
            <rFont val="Tahoma"/>
            <family val="2"/>
          </rPr>
          <t xml:space="preserve">
</t>
        </r>
      </text>
    </comment>
    <comment ref="AA12" authorId="0" shapeId="0" xr:uid="{D6B507E3-A611-40D2-A42E-9F4DE8B64365}">
      <text>
        <r>
          <rPr>
            <b/>
            <sz val="9"/>
            <color indexed="81"/>
            <rFont val="Tahoma"/>
            <family val="2"/>
          </rPr>
          <t>ragion detta</t>
        </r>
      </text>
    </comment>
    <comment ref="T13" authorId="0" shapeId="0" xr:uid="{582A3ED0-C365-4241-9A5D-A7B236AD7097}">
      <text>
        <r>
          <rPr>
            <b/>
            <sz val="9"/>
            <color indexed="81"/>
            <rFont val="Tahoma"/>
            <family val="2"/>
          </rPr>
          <t>raggion d.a med.te bochello</t>
        </r>
        <r>
          <rPr>
            <sz val="9"/>
            <color indexed="81"/>
            <rFont val="Tahoma"/>
            <family val="2"/>
          </rPr>
          <t xml:space="preserve">
</t>
        </r>
      </text>
    </comment>
    <comment ref="X13" authorId="0" shapeId="0" xr:uid="{118FBCBF-3957-4334-994F-D87F8A1092BF}">
      <text>
        <r>
          <rPr>
            <b/>
            <sz val="9"/>
            <color indexed="81"/>
            <rFont val="Tahoma"/>
            <family val="2"/>
          </rPr>
          <t>et parte Patrini ecc.</t>
        </r>
      </text>
    </comment>
    <comment ref="AE13" authorId="0" shapeId="0" xr:uid="{DB795965-A6FB-40DA-B09C-64C88553E8EB}">
      <text>
        <r>
          <rPr>
            <b/>
            <sz val="9"/>
            <color indexed="81"/>
            <rFont val="Tahoma"/>
            <family val="2"/>
          </rPr>
          <t>et parte</t>
        </r>
        <r>
          <rPr>
            <sz val="9"/>
            <color indexed="81"/>
            <rFont val="Tahoma"/>
            <family val="2"/>
          </rPr>
          <t xml:space="preserve">
</t>
        </r>
      </text>
    </comment>
    <comment ref="AF13" authorId="0" shapeId="0" xr:uid="{07D39471-4DD1-4C18-9CF4-D4303A98321C}">
      <text>
        <r>
          <rPr>
            <sz val="9"/>
            <color indexed="81"/>
            <rFont val="Tahoma"/>
            <family val="2"/>
          </rPr>
          <t xml:space="preserve">ragione d.a.
Mediante rogietta potrebbe riferirsi al solo Oldo o anche al Patrino
</t>
        </r>
      </text>
    </comment>
    <comment ref="R14" authorId="0" shapeId="0" xr:uid="{604FA47E-AEE0-422E-A8FF-668793690FB9}">
      <text>
        <r>
          <rPr>
            <b/>
            <sz val="9"/>
            <color indexed="81"/>
            <rFont val="Tahoma"/>
            <family val="2"/>
          </rPr>
          <t>alias</t>
        </r>
      </text>
    </comment>
    <comment ref="T14" authorId="0" shapeId="0" xr:uid="{2700088B-CD13-466D-A293-B0335097EA96}">
      <text>
        <r>
          <rPr>
            <b/>
            <sz val="9"/>
            <color indexed="81"/>
            <rFont val="Tahoma"/>
            <charset val="1"/>
          </rPr>
          <t>Ipotesi: livellario San Benedetto? Vedi Sda 1608</t>
        </r>
        <r>
          <rPr>
            <sz val="9"/>
            <color indexed="81"/>
            <rFont val="Tahoma"/>
            <charset val="1"/>
          </rPr>
          <t xml:space="preserve">
</t>
        </r>
      </text>
    </comment>
    <comment ref="J16" authorId="0" shapeId="0" xr:uid="{C9E036E1-604B-47E9-A5A8-548A7F72FE9D}">
      <text>
        <r>
          <rPr>
            <b/>
            <sz val="9"/>
            <color indexed="81"/>
            <rFont val="Tahoma"/>
            <family val="2"/>
          </rPr>
          <t>A fronte c'è un'annotazione non datata (ma circa coeva) che attribuisce il pezzo a Ottavio Canobio. Nel Sommarione si chiamano 'Canobio' le parcelle dal 147 al 153, di proprietari diversi ma, tranne un Meazza, tutti di cognome Oldi. Tra il Chioso della Noce e questi 'Canobi' c'è corrispondenza, anche se non completa poiché questi ultimi comprendono anche quello che nel 1685 era il Ponchione di Antonia Vigo. Su quest'ultimo non ci sono annotazioni nello stesso senso.</t>
        </r>
        <r>
          <rPr>
            <sz val="9"/>
            <color indexed="81"/>
            <rFont val="Tahoma"/>
            <family val="2"/>
          </rPr>
          <t xml:space="preserve">
</t>
        </r>
      </text>
    </comment>
    <comment ref="Q16" authorId="0" shapeId="0" xr:uid="{256C1247-8790-446A-A455-5D0862DB99B5}">
      <text>
        <r>
          <rPr>
            <b/>
            <sz val="9"/>
            <color indexed="81"/>
            <rFont val="Tahoma"/>
            <family val="2"/>
          </rPr>
          <t>il Chioso ò Campo della Noce</t>
        </r>
        <r>
          <rPr>
            <sz val="9"/>
            <color indexed="81"/>
            <rFont val="Tahoma"/>
            <family val="2"/>
          </rPr>
          <t xml:space="preserve">
</t>
        </r>
      </text>
    </comment>
    <comment ref="R16" authorId="0" shapeId="0" xr:uid="{704D7A18-52E0-4F11-91E7-AA070276313F}">
      <text>
        <r>
          <rPr>
            <b/>
            <sz val="9"/>
            <color indexed="81"/>
            <rFont val="Tahoma"/>
            <family val="2"/>
          </rPr>
          <t>ò</t>
        </r>
        <r>
          <rPr>
            <sz val="9"/>
            <color indexed="81"/>
            <rFont val="Tahoma"/>
            <family val="2"/>
          </rPr>
          <t xml:space="preserve">
</t>
        </r>
      </text>
    </comment>
    <comment ref="T16" authorId="0" shapeId="0" xr:uid="{A6483D6C-F538-44BC-A888-0E17C09EF9BF}">
      <text>
        <r>
          <rPr>
            <b/>
            <sz val="9"/>
            <color indexed="81"/>
            <rFont val="Tahoma"/>
            <family val="2"/>
          </rPr>
          <t>d.o Mai</t>
        </r>
        <r>
          <rPr>
            <sz val="9"/>
            <color indexed="81"/>
            <rFont val="Tahoma"/>
            <family val="2"/>
          </rPr>
          <t xml:space="preserve">
</t>
        </r>
      </text>
    </comment>
    <comment ref="U16" authorId="0" shapeId="0" xr:uid="{E0BD3C24-3942-4593-B3EB-1240F6DBA483}">
      <text>
        <r>
          <rPr>
            <b/>
            <sz val="9"/>
            <color indexed="81"/>
            <rFont val="Tahoma"/>
            <family val="2"/>
          </rPr>
          <t>et parte</t>
        </r>
        <r>
          <rPr>
            <sz val="9"/>
            <color indexed="81"/>
            <rFont val="Tahoma"/>
            <family val="2"/>
          </rPr>
          <t xml:space="preserve">
</t>
        </r>
      </text>
    </comment>
    <comment ref="BQ17" authorId="0" shapeId="0" xr:uid="{3C22B917-CEA8-4DEB-81C2-3C9A5C20F2A0}">
      <text>
        <r>
          <rPr>
            <b/>
            <sz val="9"/>
            <color indexed="81"/>
            <rFont val="Tahoma"/>
            <family val="2"/>
          </rPr>
          <t>Si tratta di quella di Izano</t>
        </r>
        <r>
          <rPr>
            <sz val="9"/>
            <color indexed="81"/>
            <rFont val="Tahoma"/>
            <family val="2"/>
          </rPr>
          <t xml:space="preserve">
</t>
        </r>
      </text>
    </comment>
    <comment ref="W18" authorId="0" shapeId="0" xr:uid="{FB138A8C-3F8E-49CB-88D2-C35FA503DFAA}">
      <text>
        <r>
          <rPr>
            <b/>
            <sz val="9"/>
            <color indexed="81"/>
            <rFont val="Tahoma"/>
            <family val="2"/>
          </rPr>
          <t>similm.te med.te rogietta</t>
        </r>
      </text>
    </comment>
    <comment ref="J19" authorId="0" shapeId="0" xr:uid="{DC2B3DCB-DCE7-45C7-95E5-8397BBE65F37}">
      <text>
        <r>
          <rPr>
            <b/>
            <sz val="9"/>
            <color indexed="81"/>
            <rFont val="Tahoma"/>
            <family val="2"/>
          </rPr>
          <t>Nel 1814 il grande 223, in apparenza l'interno di un meandro tagliato, appartiene a un Tensini e</t>
        </r>
        <r>
          <rPr>
            <sz val="9"/>
            <color indexed="81"/>
            <rFont val="Tahoma"/>
            <family val="2"/>
          </rPr>
          <t xml:space="preserve">
la sua superficie corrisponde quasi esattamente a quella che si ottiene sommando il 18 e 19 dei Tensini con il 390/1 dell'Ospitale degli Espositi, già individuato come parte insieme al 19. Ora il Serio scorre all'incirca dove scorreva prima del taglio del meandro. L'ipotesi più probabile è che il meandro sia stato tagliato prima del 1685, altrimenti il Serio si sarebbe trovato a mattina e non a sera.</t>
        </r>
      </text>
    </comment>
    <comment ref="AA19" authorId="0" shapeId="0" xr:uid="{A58CCC5B-785E-4F91-AB89-8169E98462C7}">
      <text>
        <r>
          <rPr>
            <b/>
            <sz val="9"/>
            <color indexed="81"/>
            <rFont val="Tahoma"/>
            <family val="2"/>
          </rPr>
          <t>sua ragione con L'infrascritta gerra nuda</t>
        </r>
        <r>
          <rPr>
            <sz val="9"/>
            <color indexed="81"/>
            <rFont val="Tahoma"/>
            <family val="2"/>
          </rPr>
          <t xml:space="preserve">
</t>
        </r>
      </text>
    </comment>
    <comment ref="J20" authorId="0" shapeId="0" xr:uid="{C59F965F-7153-4A3E-80AA-A588FB1F825F}">
      <text>
        <r>
          <rPr>
            <b/>
            <sz val="9"/>
            <color indexed="81"/>
            <rFont val="Tahoma"/>
            <family val="2"/>
          </rPr>
          <t>Annotazione a fronte: Sono stati rapiti dal fiume Serio l'infrascr.tti ...
Gerra Nuda   Estimo …
Si dovrebbe trattare delle 23 pertiche e 3 tavole mancanti al pezzo 390/1 dell'Ospitale degli Espositi. Lo identifico sulla base della superficie e delle coerenze.</t>
        </r>
      </text>
    </comment>
    <comment ref="T20" authorId="0" shapeId="0" xr:uid="{7FCEDC47-62E4-4B8F-848E-B31A1BF32A0E}">
      <text>
        <r>
          <rPr>
            <b/>
            <sz val="9"/>
            <color indexed="81"/>
            <rFont val="Tahoma"/>
            <family val="2"/>
          </rPr>
          <t>con il d.o pezzo</t>
        </r>
        <r>
          <rPr>
            <sz val="9"/>
            <color indexed="81"/>
            <rFont val="Tahoma"/>
            <family val="2"/>
          </rPr>
          <t xml:space="preserve">
</t>
        </r>
      </text>
    </comment>
    <comment ref="Q22" authorId="0" shapeId="0" xr:uid="{B2450E51-1FD5-4D03-AC27-84A04D66F00D}">
      <text>
        <r>
          <rPr>
            <b/>
            <sz val="9"/>
            <color indexed="81"/>
            <rFont val="Tahoma"/>
            <family val="2"/>
          </rPr>
          <t>d.to il Chios novo</t>
        </r>
      </text>
    </comment>
    <comment ref="T22" authorId="0" shapeId="0" xr:uid="{4864C435-DCA1-4FB6-8AE5-4123E25E2A39}">
      <text>
        <r>
          <rPr>
            <b/>
            <sz val="9"/>
            <color indexed="81"/>
            <rFont val="Tahoma"/>
            <family val="2"/>
          </rPr>
          <t>sua raggione</t>
        </r>
      </text>
    </comment>
    <comment ref="AD22" authorId="0" shapeId="0" xr:uid="{E38186A9-3E4A-46C5-906C-3E250E75BA15}">
      <text>
        <r>
          <rPr>
            <b/>
            <sz val="9"/>
            <color indexed="81"/>
            <rFont val="Tahoma"/>
            <family val="2"/>
          </rPr>
          <t>rag.e d.ta</t>
        </r>
      </text>
    </comment>
    <comment ref="W23" authorId="0" shapeId="0" xr:uid="{8F032569-9192-4F12-B88A-5567A2ADCA9B}">
      <text>
        <r>
          <rPr>
            <b/>
            <sz val="9"/>
            <color indexed="81"/>
            <rFont val="Tahoma"/>
            <family val="2"/>
          </rPr>
          <t>di Testi</t>
        </r>
        <r>
          <rPr>
            <sz val="9"/>
            <color indexed="81"/>
            <rFont val="Tahoma"/>
            <family val="2"/>
          </rPr>
          <t xml:space="preserve">
</t>
        </r>
      </text>
    </comment>
    <comment ref="AD25" authorId="0" shapeId="0" xr:uid="{62F13AEB-331E-4851-B6C6-9F0B73834C7F}">
      <text>
        <r>
          <rPr>
            <b/>
            <sz val="9"/>
            <color indexed="81"/>
            <rFont val="Tahoma"/>
            <family val="2"/>
          </rPr>
          <t>di sua rag.e compreso in misura</t>
        </r>
        <r>
          <rPr>
            <sz val="9"/>
            <color indexed="81"/>
            <rFont val="Tahoma"/>
            <family val="2"/>
          </rPr>
          <t xml:space="preserve">
</t>
        </r>
      </text>
    </comment>
    <comment ref="Q26" authorId="0" shapeId="0" xr:uid="{65415D01-AE4E-4D13-8D75-D911C55DAD5E}">
      <text>
        <r>
          <rPr>
            <b/>
            <sz val="9"/>
            <color indexed="81"/>
            <rFont val="Tahoma"/>
            <family val="2"/>
          </rPr>
          <t>il Cavaterra, è dosso</t>
        </r>
        <r>
          <rPr>
            <sz val="9"/>
            <color indexed="81"/>
            <rFont val="Tahoma"/>
            <family val="2"/>
          </rPr>
          <t xml:space="preserve">
</t>
        </r>
      </text>
    </comment>
    <comment ref="R26" authorId="0" shapeId="0" xr:uid="{C1B16A6C-203A-4527-BD43-E382C88E8863}">
      <text>
        <r>
          <rPr>
            <b/>
            <sz val="9"/>
            <color indexed="81"/>
            <rFont val="Tahoma"/>
            <family val="2"/>
          </rPr>
          <t>è</t>
        </r>
        <r>
          <rPr>
            <sz val="9"/>
            <color indexed="81"/>
            <rFont val="Tahoma"/>
            <family val="2"/>
          </rPr>
          <t xml:space="preserve">
</t>
        </r>
      </text>
    </comment>
    <comment ref="AD26" authorId="0" shapeId="0" xr:uid="{7A8B7E74-266B-4671-B80B-0EC736E74C46}">
      <text>
        <r>
          <rPr>
            <b/>
            <sz val="9"/>
            <color indexed="81"/>
            <rFont val="Tahoma"/>
            <family val="2"/>
          </rPr>
          <t>parte sua rag.e</t>
        </r>
        <r>
          <rPr>
            <sz val="9"/>
            <color indexed="81"/>
            <rFont val="Tahoma"/>
            <family val="2"/>
          </rPr>
          <t xml:space="preserve">
</t>
        </r>
      </text>
    </comment>
    <comment ref="R27" authorId="0" shapeId="0" xr:uid="{A2E5E82B-731D-4493-8F17-ADA94820BCD2}">
      <text>
        <r>
          <rPr>
            <b/>
            <sz val="9"/>
            <color indexed="81"/>
            <rFont val="Tahoma"/>
            <family val="2"/>
          </rPr>
          <t>d.o</t>
        </r>
        <r>
          <rPr>
            <sz val="9"/>
            <color indexed="81"/>
            <rFont val="Tahoma"/>
            <family val="2"/>
          </rPr>
          <t xml:space="preserve">
</t>
        </r>
      </text>
    </comment>
    <comment ref="AD27" authorId="0" shapeId="0" xr:uid="{AD4DAE7E-113E-4E24-B754-0943891B8340}">
      <text>
        <r>
          <rPr>
            <b/>
            <sz val="9"/>
            <color indexed="81"/>
            <rFont val="Tahoma"/>
            <family val="2"/>
          </rPr>
          <t>parte rag,e detta</t>
        </r>
        <r>
          <rPr>
            <sz val="9"/>
            <color indexed="81"/>
            <rFont val="Tahoma"/>
            <family val="2"/>
          </rPr>
          <t xml:space="preserve">
</t>
        </r>
      </text>
    </comment>
    <comment ref="T32" authorId="0" shapeId="0" xr:uid="{D4E39807-9357-4F8A-85B7-7E58B3EFD772}">
      <text>
        <r>
          <rPr>
            <b/>
            <sz val="9"/>
            <color indexed="81"/>
            <rFont val="Tahoma"/>
            <family val="2"/>
          </rPr>
          <t>sua rag.e a solco</t>
        </r>
      </text>
    </comment>
    <comment ref="AA32" authorId="0" shapeId="0" xr:uid="{B87C3DEC-C9DA-43ED-BBEA-31A515CCAA57}">
      <text>
        <r>
          <rPr>
            <b/>
            <sz val="9"/>
            <color indexed="81"/>
            <rFont val="Tahoma"/>
            <family val="2"/>
          </rPr>
          <t>sua rag.e</t>
        </r>
      </text>
    </comment>
    <comment ref="AD34" authorId="0" shapeId="0" xr:uid="{DCB8D15C-7473-47CA-84A1-BE605DA68141}">
      <text>
        <r>
          <rPr>
            <b/>
            <sz val="9"/>
            <color indexed="81"/>
            <rFont val="Tahoma"/>
            <family val="2"/>
          </rPr>
          <t>Sarà ancora la Masnadora</t>
        </r>
        <r>
          <rPr>
            <sz val="9"/>
            <color indexed="81"/>
            <rFont val="Tahoma"/>
            <family val="2"/>
          </rPr>
          <t xml:space="preserve">
</t>
        </r>
      </text>
    </comment>
    <comment ref="X35" authorId="0" shapeId="0" xr:uid="{451E55F6-FE9D-4C14-9471-8FAE4E882B4A}">
      <text>
        <r>
          <rPr>
            <sz val="9"/>
            <color indexed="81"/>
            <rFont val="Tahoma"/>
            <family val="2"/>
          </rPr>
          <t>et parte sua raggione</t>
        </r>
      </text>
    </comment>
    <comment ref="AD39" authorId="0" shapeId="0" xr:uid="{E6F393A2-2A02-42F7-8120-CDCF67D1278F}">
      <text>
        <r>
          <rPr>
            <b/>
            <sz val="9"/>
            <color indexed="81"/>
            <rFont val="Tahoma"/>
            <family val="2"/>
          </rPr>
          <t>sua raggione con case</t>
        </r>
        <r>
          <rPr>
            <sz val="9"/>
            <color indexed="81"/>
            <rFont val="Tahoma"/>
            <family val="2"/>
          </rPr>
          <t xml:space="preserve">
</t>
        </r>
      </text>
    </comment>
    <comment ref="AA40" authorId="0" shapeId="0" xr:uid="{46F997D8-DD57-424A-B296-75E248FA2A6C}">
      <text>
        <r>
          <rPr>
            <sz val="9"/>
            <color indexed="81"/>
            <rFont val="Tahoma"/>
            <family val="2"/>
          </rPr>
          <t xml:space="preserve">'à sera,
et a monte strada'.
Non è chiaro se strada valga anche per il confine a sera
</t>
        </r>
      </text>
    </comment>
    <comment ref="P42" authorId="0" shapeId="0" xr:uid="{DE955B3C-9F5E-40FF-97B4-F662580FB4CF}">
      <text>
        <r>
          <rPr>
            <b/>
            <sz val="9"/>
            <color indexed="81"/>
            <rFont val="Tahoma"/>
            <family val="2"/>
          </rPr>
          <t>sopra d.o sedume</t>
        </r>
      </text>
    </comment>
    <comment ref="R44" authorId="0" shapeId="0" xr:uid="{EA60F069-D8B6-469F-8A62-1841BCC825A7}">
      <text>
        <r>
          <rPr>
            <b/>
            <sz val="9"/>
            <color indexed="81"/>
            <rFont val="Tahoma"/>
            <family val="2"/>
          </rPr>
          <t>e</t>
        </r>
      </text>
    </comment>
    <comment ref="J46" authorId="0" shapeId="0" xr:uid="{06CBF8E3-7EBA-4EAE-B309-4B00203505EA}">
      <text>
        <r>
          <rPr>
            <b/>
            <sz val="9"/>
            <color indexed="81"/>
            <rFont val="Tahoma"/>
            <family val="2"/>
          </rPr>
          <t>Sotto il numero vi è un'annotazione poco leggibile, che per similarità di quella del n.70 si potrebbe leggere 'va levato posto (?) di Pietro Crotto'.</t>
        </r>
        <r>
          <rPr>
            <sz val="9"/>
            <color indexed="81"/>
            <rFont val="Tahoma"/>
            <family val="2"/>
          </rPr>
          <t xml:space="preserve">
</t>
        </r>
      </text>
    </comment>
    <comment ref="AA50" authorId="0" shapeId="0" xr:uid="{6966686F-00C9-48AB-9A3F-F27C4137E178}">
      <text>
        <r>
          <rPr>
            <b/>
            <sz val="9"/>
            <color indexed="81"/>
            <rFont val="Tahoma"/>
            <family val="2"/>
          </rPr>
          <t>con regresso</t>
        </r>
        <r>
          <rPr>
            <sz val="9"/>
            <color indexed="81"/>
            <rFont val="Tahoma"/>
            <family val="2"/>
          </rPr>
          <t xml:space="preserve">
</t>
        </r>
      </text>
    </comment>
    <comment ref="R51" authorId="0" shapeId="0" xr:uid="{78F10081-B56F-4021-B17F-B167DBD78469}">
      <text>
        <r>
          <rPr>
            <sz val="9"/>
            <color indexed="81"/>
            <rFont val="Tahoma"/>
            <family val="2"/>
          </rPr>
          <t xml:space="preserve">e'
</t>
        </r>
      </text>
    </comment>
    <comment ref="T52" authorId="0" shapeId="0" xr:uid="{AA452481-1679-460D-AB99-C0D1A2C67C27}">
      <text>
        <r>
          <rPr>
            <b/>
            <sz val="9"/>
            <color indexed="81"/>
            <rFont val="Tahoma"/>
            <family val="2"/>
          </rPr>
          <t>sua raggione med.te strada di sua rag.e compresa in misura</t>
        </r>
        <r>
          <rPr>
            <sz val="9"/>
            <color indexed="81"/>
            <rFont val="Tahoma"/>
            <family val="2"/>
          </rPr>
          <t xml:space="preserve">
</t>
        </r>
      </text>
    </comment>
    <comment ref="AD52" authorId="0" shapeId="0" xr:uid="{9F0BAEB7-6C24-4F50-9FF6-AED946438171}">
      <text>
        <r>
          <rPr>
            <b/>
            <sz val="9"/>
            <color indexed="81"/>
            <rFont val="Tahoma"/>
            <family val="2"/>
          </rPr>
          <t>di Sua rag.e compresa parim.te in misura.</t>
        </r>
      </text>
    </comment>
    <comment ref="P53" authorId="0" shapeId="0" xr:uid="{66EB8E54-DA10-4F88-84A6-B760EA4E457A}">
      <text>
        <r>
          <rPr>
            <b/>
            <sz val="9"/>
            <color indexed="81"/>
            <rFont val="Tahoma"/>
            <family val="2"/>
          </rPr>
          <t>sopra d.o sedume</t>
        </r>
      </text>
    </comment>
    <comment ref="T55" authorId="0" shapeId="0" xr:uid="{D584EF1F-449C-497C-AE3B-3A1DC0A80DE3}">
      <text>
        <r>
          <rPr>
            <b/>
            <sz val="9"/>
            <color indexed="81"/>
            <rFont val="Tahoma"/>
            <family val="2"/>
          </rPr>
          <t>non dice se la strada è di sua ragione</t>
        </r>
        <r>
          <rPr>
            <sz val="9"/>
            <color indexed="81"/>
            <rFont val="Tahoma"/>
            <family val="2"/>
          </rPr>
          <t xml:space="preserve">
</t>
        </r>
      </text>
    </comment>
    <comment ref="T56" authorId="0" shapeId="0" xr:uid="{E4121E9C-2063-4BC4-8FBB-4708778A1EDD}">
      <text>
        <r>
          <rPr>
            <sz val="9"/>
            <color indexed="81"/>
            <rFont val="Tahoma"/>
            <family val="2"/>
          </rPr>
          <t xml:space="preserve">sua rag.e con case
</t>
        </r>
      </text>
    </comment>
    <comment ref="W57" authorId="0" shapeId="0" xr:uid="{B95BEEF6-C987-4BE5-9732-35C4DCBD74FE}">
      <text>
        <r>
          <rPr>
            <sz val="9"/>
            <color indexed="81"/>
            <rFont val="Tahoma"/>
            <family val="2"/>
          </rPr>
          <t xml:space="preserve">sua rag.e con case
</t>
        </r>
      </text>
    </comment>
    <comment ref="Q70" authorId="0" shapeId="0" xr:uid="{D1984F92-4BEB-4394-87FD-DA48D6E4F387}">
      <text>
        <r>
          <rPr>
            <b/>
            <sz val="9"/>
            <color indexed="81"/>
            <rFont val="Tahoma"/>
            <family val="2"/>
          </rPr>
          <t>A Izano c'è un contadino che si chiama Sebastiano Martino Conzadore.</t>
        </r>
      </text>
    </comment>
    <comment ref="J71" authorId="0" shapeId="0" xr:uid="{DD8BF591-A755-425D-BA10-97D1774C21AA}">
      <text>
        <r>
          <rPr>
            <b/>
            <sz val="9"/>
            <color indexed="81"/>
            <rFont val="Tahoma"/>
            <family val="2"/>
          </rPr>
          <t>Sotto il numero c'è scritto: 'va posto s.o Croto'. Registra un passaggio di proprietà, registrato nel foglio a fronte. Non chiaro perché qui e nel n.45 lo registri anche nella pagina di sinistra, appunto sotto il numero (messo però nel 1812).</t>
        </r>
      </text>
    </comment>
    <comment ref="AA72" authorId="0" shapeId="0" xr:uid="{7A6D6F5E-E4B5-486A-B77C-14AB9E921D98}">
      <text>
        <r>
          <rPr>
            <b/>
            <sz val="9"/>
            <color indexed="81"/>
            <rFont val="Tahoma"/>
            <family val="2"/>
          </rPr>
          <t>sembrerebbero da non doversi separare, si vedrà più avanti</t>
        </r>
        <r>
          <rPr>
            <sz val="9"/>
            <color indexed="81"/>
            <rFont val="Tahoma"/>
            <family val="2"/>
          </rPr>
          <t xml:space="preserve">
</t>
        </r>
      </text>
    </comment>
    <comment ref="AD72" authorId="0" shapeId="0" xr:uid="{A2F0228C-DB09-4106-A3A6-C8369E316CDE}">
      <text>
        <r>
          <rPr>
            <b/>
            <sz val="9"/>
            <color indexed="81"/>
            <rFont val="Tahoma"/>
            <family val="2"/>
          </rPr>
          <t>originariamente solo Strada, a cui è aggiunto con altro inchiostro 'et oltre rogietta consortiva'.</t>
        </r>
        <r>
          <rPr>
            <sz val="9"/>
            <color indexed="81"/>
            <rFont val="Tahoma"/>
            <family val="2"/>
          </rPr>
          <t xml:space="preserve">
</t>
        </r>
      </text>
    </comment>
    <comment ref="BL73" authorId="0" shapeId="0" xr:uid="{EDD51691-A213-4CFC-A2FD-9C9C43F34009}">
      <text>
        <r>
          <rPr>
            <b/>
            <sz val="9"/>
            <color indexed="81"/>
            <rFont val="Tahoma"/>
            <family val="2"/>
          </rPr>
          <t>consortiva</t>
        </r>
      </text>
    </comment>
    <comment ref="J82" authorId="0" shapeId="0" xr:uid="{199A3C58-5B23-44C7-8AAA-D518310F527C}">
      <text>
        <r>
          <rPr>
            <sz val="9"/>
            <color indexed="81"/>
            <rFont val="Tahoma"/>
            <family val="2"/>
          </rPr>
          <t>sedume di difficile collocazione. Seguendo l'indicazione 'in Borghetto', lo si è collocato in quello che chiama Borghetto il Catasto Napoleonico, pur in difficoltà a reperire una superficie adeguata. Nella mappa si è indicata un'ipotesi alternativa molto avventurosa, consistente nella possibilità che il comune di Porta di Serio si estendesse anche nel 1685 come nel medioevo, quando si chiamava Offanengo Minore, anche a ovest del ponte fino alla Porta di Serio della città, e che il sedume e le case in Borghetto della ND Vigo si situassero in tale zona o a nord della strada (attuale albergo Ponte di Rialto), oppure a sud (attuale via Desti). E' un'ipotesi improbabile, ma non del tutto impossibile.</t>
        </r>
        <r>
          <rPr>
            <sz val="9"/>
            <color indexed="81"/>
            <rFont val="Tahoma"/>
            <charset val="1"/>
          </rPr>
          <t xml:space="preserve">
</t>
        </r>
      </text>
    </comment>
    <comment ref="L82" authorId="0" shapeId="0" xr:uid="{AC8DE1AE-D9C4-4B82-B728-4E69094D8FA2}">
      <text>
        <r>
          <rPr>
            <b/>
            <sz val="9"/>
            <color indexed="81"/>
            <rFont val="Tahoma"/>
            <family val="2"/>
          </rPr>
          <t xml:space="preserve">sedume in Borghetto con diverse case sopra. </t>
        </r>
        <r>
          <rPr>
            <sz val="9"/>
            <color indexed="81"/>
            <rFont val="Tahoma"/>
            <family val="2"/>
          </rPr>
          <t xml:space="preserve">
</t>
        </r>
      </text>
    </comment>
    <comment ref="W82" authorId="0" shapeId="0" xr:uid="{C42E3F53-1E7C-46F5-B280-0D6E620A80E6}">
      <text>
        <r>
          <rPr>
            <b/>
            <sz val="9"/>
            <color indexed="81"/>
            <rFont val="Tahoma"/>
            <family val="2"/>
          </rPr>
          <t>di sua ragione</t>
        </r>
        <r>
          <rPr>
            <sz val="9"/>
            <color indexed="81"/>
            <rFont val="Tahoma"/>
            <family val="2"/>
          </rPr>
          <t xml:space="preserve">
</t>
        </r>
      </text>
    </comment>
    <comment ref="AD84" authorId="0" shapeId="0" xr:uid="{15B14CCD-A696-4F2E-9944-4ED6DEEE1E5F}">
      <text>
        <r>
          <rPr>
            <b/>
            <sz val="9"/>
            <color indexed="81"/>
            <rFont val="Tahoma"/>
            <family val="2"/>
          </rPr>
          <t>e' transito del Loco di monte.</t>
        </r>
        <r>
          <rPr>
            <sz val="9"/>
            <color indexed="81"/>
            <rFont val="Tahoma"/>
            <family val="2"/>
          </rPr>
          <t xml:space="preserve">
</t>
        </r>
      </text>
    </comment>
    <comment ref="AE86" authorId="0" shapeId="0" xr:uid="{382A0AC1-2788-4626-A825-0EBB51044678}">
      <text>
        <r>
          <rPr>
            <b/>
            <sz val="9"/>
            <color indexed="81"/>
            <rFont val="Tahoma"/>
            <family val="2"/>
          </rPr>
          <t>compreso in misura la strada, e' regresso che sbocca alla Porta [sembra che sia la strada che il regresso siano su terreno della Vigo].</t>
        </r>
        <r>
          <rPr>
            <sz val="9"/>
            <color indexed="81"/>
            <rFont val="Tahoma"/>
            <family val="2"/>
          </rPr>
          <t xml:space="preserve">
</t>
        </r>
      </text>
    </comment>
    <comment ref="J88" authorId="0" shapeId="0" xr:uid="{376461C9-5E81-4BA5-840E-AE276B2802AD}">
      <text>
        <r>
          <rPr>
            <b/>
            <sz val="9"/>
            <color indexed="81"/>
            <rFont val="Tahoma"/>
            <charset val="1"/>
          </rPr>
          <t>E' il margine del 62</t>
        </r>
        <r>
          <rPr>
            <sz val="9"/>
            <color indexed="81"/>
            <rFont val="Tahoma"/>
            <charset val="1"/>
          </rPr>
          <t xml:space="preserve">
</t>
        </r>
      </text>
    </comment>
    <comment ref="AD88" authorId="0" shapeId="0" xr:uid="{CAC3E2DE-9124-46D4-A983-DE1269461257}">
      <text>
        <r>
          <rPr>
            <b/>
            <sz val="9"/>
            <color indexed="81"/>
            <rFont val="Tahoma"/>
            <family val="2"/>
          </rPr>
          <t>sua rag.e con il pezzo d.o il Campazzo.</t>
        </r>
        <r>
          <rPr>
            <sz val="9"/>
            <color indexed="81"/>
            <rFont val="Tahoma"/>
            <family val="2"/>
          </rPr>
          <t xml:space="preserve">
</t>
        </r>
      </text>
    </comment>
    <comment ref="J89" authorId="0" shapeId="0" xr:uid="{ABA3138C-9912-407B-90F0-A75BD54EEA74}">
      <text>
        <r>
          <rPr>
            <sz val="9"/>
            <color indexed="81"/>
            <rFont val="Tahoma"/>
            <family val="2"/>
          </rPr>
          <t xml:space="preserve">incolonnato con la numerazione, ma in altra pagina dato che si tratta di una registrazione a scavalco, c'è scritto: 'và posto al R. Crotto'.
</t>
        </r>
      </text>
    </comment>
    <comment ref="T90" authorId="0" shapeId="0" xr:uid="{8A4E4110-0E1D-4D76-AF1F-1E68FFA46528}">
      <text>
        <r>
          <rPr>
            <b/>
            <sz val="9"/>
            <color indexed="81"/>
            <rFont val="Tahoma"/>
            <family val="2"/>
          </rPr>
          <t>sicuramente è ancora la strada che attraversa Vergonzana da N a S</t>
        </r>
        <r>
          <rPr>
            <sz val="9"/>
            <color indexed="81"/>
            <rFont val="Tahoma"/>
            <family val="2"/>
          </rPr>
          <t xml:space="preserve">
</t>
        </r>
      </text>
    </comment>
    <comment ref="U92" authorId="0" shapeId="0" xr:uid="{82A52CFF-654E-4AC4-BF62-1109A06AA834}">
      <text>
        <r>
          <rPr>
            <b/>
            <sz val="9"/>
            <color indexed="81"/>
            <rFont val="Tahoma"/>
            <family val="2"/>
          </rPr>
          <t>sed.e di sua rag.e a solco</t>
        </r>
        <r>
          <rPr>
            <sz val="9"/>
            <color indexed="81"/>
            <rFont val="Tahoma"/>
            <family val="2"/>
          </rPr>
          <t xml:space="preserve">
</t>
        </r>
      </text>
    </comment>
    <comment ref="J93" authorId="0" shapeId="0" xr:uid="{2DC62457-0EB7-42A4-83F8-BB38C1C22157}">
      <text>
        <r>
          <rPr>
            <b/>
            <sz val="9"/>
            <color indexed="81"/>
            <rFont val="Tahoma"/>
            <family val="2"/>
          </rPr>
          <t>sotto il numero è annotata una frazione, sembrerebbe cancellata con un frego, che si legge 38./9..</t>
        </r>
      </text>
    </comment>
    <comment ref="J94" authorId="0" shapeId="0" xr:uid="{6352F2C0-FD2D-4C81-BC6F-90C705E3E512}">
      <text>
        <r>
          <rPr>
            <b/>
            <sz val="9"/>
            <color indexed="81"/>
            <rFont val="Tahoma"/>
            <family val="2"/>
          </rPr>
          <t>vedi 344</t>
        </r>
        <r>
          <rPr>
            <sz val="9"/>
            <color indexed="81"/>
            <rFont val="Tahoma"/>
            <family val="2"/>
          </rPr>
          <t xml:space="preserve">
</t>
        </r>
      </text>
    </comment>
    <comment ref="AD95" authorId="0" shapeId="0" xr:uid="{16993935-999D-4BE0-92BF-59E3527E051E}">
      <text>
        <r>
          <rPr>
            <b/>
            <sz val="9"/>
            <color indexed="81"/>
            <rFont val="Tahoma"/>
            <family val="2"/>
          </rPr>
          <t>attacco alla Pietà [suppongo tac a la Pietà]</t>
        </r>
        <r>
          <rPr>
            <sz val="9"/>
            <color indexed="81"/>
            <rFont val="Tahoma"/>
            <family val="2"/>
          </rPr>
          <t xml:space="preserve">
</t>
        </r>
      </text>
    </comment>
    <comment ref="BQ95" authorId="0" shapeId="0" xr:uid="{2DCBA19B-8530-400B-A4C6-36ED118C0FD4}">
      <text>
        <r>
          <rPr>
            <b/>
            <sz val="9"/>
            <color indexed="81"/>
            <rFont val="Tahoma"/>
            <family val="2"/>
          </rPr>
          <t>'attacco alla Pietà', o a est o a ovest dell'oratorio</t>
        </r>
        <r>
          <rPr>
            <sz val="9"/>
            <color indexed="81"/>
            <rFont val="Tahoma"/>
            <family val="2"/>
          </rPr>
          <t xml:space="preserve">
</t>
        </r>
      </text>
    </comment>
    <comment ref="T97" authorId="0" shapeId="0" xr:uid="{5338D119-8066-430C-AAB5-7BF8E089FB61}">
      <text>
        <r>
          <rPr>
            <b/>
            <sz val="9"/>
            <color indexed="81"/>
            <rFont val="Tahoma"/>
            <family val="2"/>
          </rPr>
          <t>sud.o della Noce</t>
        </r>
      </text>
    </comment>
    <comment ref="BL97" authorId="0" shapeId="0" xr:uid="{4C59D6BB-FCC5-44B2-A266-25FF57ABFEDB}">
      <text>
        <r>
          <rPr>
            <b/>
            <sz val="9"/>
            <color indexed="81"/>
            <rFont val="Tahoma"/>
            <charset val="1"/>
          </rPr>
          <t>Si tratta della Archetta</t>
        </r>
        <r>
          <rPr>
            <sz val="9"/>
            <color indexed="81"/>
            <rFont val="Tahoma"/>
            <charset val="1"/>
          </rPr>
          <t xml:space="preserve">
</t>
        </r>
      </text>
    </comment>
    <comment ref="T99" authorId="0" shapeId="0" xr:uid="{DBDC309D-D955-481D-B3A8-EBCEC4648E94}">
      <text>
        <r>
          <rPr>
            <b/>
            <sz val="9"/>
            <color indexed="81"/>
            <rFont val="Tahoma"/>
            <family val="2"/>
          </rPr>
          <t>d.o D.r Cassano</t>
        </r>
        <r>
          <rPr>
            <sz val="9"/>
            <color indexed="81"/>
            <rFont val="Tahoma"/>
            <family val="2"/>
          </rPr>
          <t xml:space="preserve">
</t>
        </r>
      </text>
    </comment>
    <comment ref="J100" authorId="0" shapeId="0" xr:uid="{C3A5FE44-4F7C-46F7-8608-E4ADF1A8F8F9}">
      <text>
        <r>
          <rPr>
            <b/>
            <sz val="9"/>
            <color indexed="81"/>
            <rFont val="Tahoma"/>
            <family val="2"/>
          </rPr>
          <t xml:space="preserve">Sotto il numero è annotato, con grafia simile: ' per.e 10 t 15 pr Giò.Angelo Gritto Penna in d.o pezzo sono d.i 10 [potrebbe riferirsi a uno spostamento nella quota di estimo.
Gio.Angelo Gritto non figura tra i proprietari.
Nella pagina a fronte c'è annotata una divisione del pezzo tra il Gritto e NH Gio.Luigi Sangiovanni Toffetti. </t>
        </r>
      </text>
    </comment>
    <comment ref="AD100" authorId="0" shapeId="0" xr:uid="{069673CD-FC86-45AB-BF3A-718ED6CEF61F}">
      <text>
        <r>
          <rPr>
            <b/>
            <sz val="9"/>
            <color indexed="81"/>
            <rFont val="Tahoma"/>
            <family val="2"/>
          </rPr>
          <t>d.a roggia sua ragione</t>
        </r>
      </text>
    </comment>
    <comment ref="BL100" authorId="0" shapeId="0" xr:uid="{C85C4EA0-C9DF-469B-93F4-7F66FB27F03B}">
      <text>
        <r>
          <rPr>
            <sz val="9"/>
            <color indexed="81"/>
            <rFont val="Tahoma"/>
            <family val="2"/>
          </rPr>
          <t xml:space="preserve">nella coerenza a monte dice 'detta roggia sua ragione'.
</t>
        </r>
      </text>
    </comment>
    <comment ref="J101" authorId="0" shapeId="0" xr:uid="{70F90337-2B8C-4959-BFDA-42A8BBDAEE1A}">
      <text>
        <r>
          <rPr>
            <b/>
            <sz val="9"/>
            <color indexed="81"/>
            <rFont val="Tahoma"/>
            <family val="2"/>
          </rPr>
          <t>sotto il numero: 'permuta sud. Gio Angelo Gritto'. Come nella nota del 99, si ricorda che questo Gritto Penna non compare tra i proprietari.</t>
        </r>
        <r>
          <rPr>
            <sz val="9"/>
            <color indexed="81"/>
            <rFont val="Tahoma"/>
            <family val="2"/>
          </rPr>
          <t xml:space="preserve">
</t>
        </r>
      </text>
    </comment>
    <comment ref="T101" authorId="0" shapeId="0" xr:uid="{75FB6A2B-378F-4929-B847-7B749251CA1C}">
      <text>
        <r>
          <rPr>
            <b/>
            <sz val="9"/>
            <color indexed="81"/>
            <rFont val="Tahoma"/>
            <family val="2"/>
          </rPr>
          <t>detto Gritto</t>
        </r>
        <r>
          <rPr>
            <sz val="9"/>
            <color indexed="81"/>
            <rFont val="Tahoma"/>
            <family val="2"/>
          </rPr>
          <t xml:space="preserve">
</t>
        </r>
      </text>
    </comment>
    <comment ref="BL102" authorId="0" shapeId="0" xr:uid="{898A0100-76E8-40C6-A9ED-D6BB472C902B}">
      <text>
        <r>
          <rPr>
            <b/>
            <sz val="9"/>
            <color indexed="81"/>
            <rFont val="Tahoma"/>
            <family val="2"/>
          </rPr>
          <t>Argine tra le due roggie</t>
        </r>
        <r>
          <rPr>
            <sz val="9"/>
            <color indexed="81"/>
            <rFont val="Tahoma"/>
            <family val="2"/>
          </rPr>
          <t xml:space="preserve">
</t>
        </r>
      </text>
    </comment>
    <comment ref="BP102" authorId="0" shapeId="0" xr:uid="{1C3DAE42-5ADD-4718-9271-0A25F3666885}">
      <text>
        <r>
          <rPr>
            <b/>
            <sz val="9"/>
            <color indexed="81"/>
            <rFont val="Tahoma"/>
            <family val="2"/>
          </rPr>
          <t>Argine tra le due roggie</t>
        </r>
        <r>
          <rPr>
            <sz val="9"/>
            <color indexed="81"/>
            <rFont val="Tahoma"/>
            <family val="2"/>
          </rPr>
          <t xml:space="preserve">
</t>
        </r>
      </text>
    </comment>
    <comment ref="Y104" authorId="0" shapeId="0" xr:uid="{C59BEEFE-C626-4F06-BA86-6AE92E77DA51}">
      <text>
        <r>
          <rPr>
            <b/>
            <sz val="9"/>
            <color indexed="81"/>
            <rFont val="Tahoma"/>
            <family val="2"/>
          </rPr>
          <t>tolto la ripa</t>
        </r>
        <r>
          <rPr>
            <sz val="9"/>
            <color indexed="81"/>
            <rFont val="Tahoma"/>
            <family val="2"/>
          </rPr>
          <t xml:space="preserve">
</t>
        </r>
      </text>
    </comment>
    <comment ref="M106" authorId="0" shapeId="0" xr:uid="{140C2656-EC06-4F14-BF08-74EFD60DD9B9}">
      <text>
        <r>
          <rPr>
            <b/>
            <sz val="9"/>
            <color indexed="81"/>
            <rFont val="Tahoma"/>
            <family val="2"/>
          </rPr>
          <t>dalle case seguenti si deduce che è in parte sedumato</t>
        </r>
        <r>
          <rPr>
            <sz val="9"/>
            <color indexed="81"/>
            <rFont val="Tahoma"/>
            <family val="2"/>
          </rPr>
          <t xml:space="preserve">
</t>
        </r>
      </text>
    </comment>
    <comment ref="AD106" authorId="0" shapeId="0" xr:uid="{280FE7F8-449B-4B79-8690-FD59FC623548}">
      <text>
        <r>
          <rPr>
            <b/>
            <sz val="9"/>
            <color indexed="81"/>
            <rFont val="Tahoma"/>
            <family val="2"/>
          </rPr>
          <t>me.e soradore</t>
        </r>
        <r>
          <rPr>
            <sz val="9"/>
            <color indexed="81"/>
            <rFont val="Tahoma"/>
            <family val="2"/>
          </rPr>
          <t xml:space="preserve">
</t>
        </r>
      </text>
    </comment>
    <comment ref="AD108" authorId="0" shapeId="0" xr:uid="{80C01BC9-6FCC-432B-932D-7BE9B46F298A}">
      <text>
        <r>
          <rPr>
            <b/>
            <sz val="9"/>
            <color indexed="81"/>
            <rFont val="Tahoma"/>
            <family val="2"/>
          </rPr>
          <t>Cortili sua ragione</t>
        </r>
      </text>
    </comment>
    <comment ref="I111" authorId="0" shapeId="0" xr:uid="{7E5E7B08-7DE3-4667-B0A2-2636B668303D}">
      <text>
        <r>
          <rPr>
            <b/>
            <sz val="9"/>
            <color indexed="81"/>
            <rFont val="Tahoma"/>
            <family val="2"/>
          </rPr>
          <t>E' scritto così ma secondo tutte le altre fonti era Perseo.</t>
        </r>
        <r>
          <rPr>
            <sz val="9"/>
            <color indexed="81"/>
            <rFont val="Tahoma"/>
            <family val="2"/>
          </rPr>
          <t xml:space="preserve">
</t>
        </r>
      </text>
    </comment>
    <comment ref="R111" authorId="0" shapeId="0" xr:uid="{031ABBEC-CBAD-447F-8C7F-0977ED0D9F37}">
      <text>
        <r>
          <rPr>
            <b/>
            <sz val="9"/>
            <color indexed="81"/>
            <rFont val="Tahoma"/>
            <family val="2"/>
          </rPr>
          <t xml:space="preserve">'ò'.
Forse il primo riferimento alla presenza del gelso.
</t>
        </r>
        <r>
          <rPr>
            <sz val="9"/>
            <color indexed="81"/>
            <rFont val="Tahoma"/>
            <family val="2"/>
          </rPr>
          <t xml:space="preserve">
</t>
        </r>
      </text>
    </comment>
    <comment ref="L112" authorId="0" shapeId="0" xr:uid="{508E17C3-B1A4-48FB-8192-296BF58F747C}">
      <text>
        <r>
          <rPr>
            <b/>
            <sz val="9"/>
            <color indexed="81"/>
            <rFont val="Tahoma"/>
            <family val="2"/>
          </rPr>
          <t>Dal seguente si deduce che era in parte sedumato</t>
        </r>
        <r>
          <rPr>
            <sz val="9"/>
            <color indexed="81"/>
            <rFont val="Tahoma"/>
            <family val="2"/>
          </rPr>
          <t xml:space="preserve">
</t>
        </r>
      </text>
    </comment>
    <comment ref="L113" authorId="0" shapeId="0" xr:uid="{99767342-5A8B-443C-A076-8CA9E267537E}">
      <text>
        <r>
          <rPr>
            <b/>
            <sz val="9"/>
            <color indexed="81"/>
            <rFont val="Tahoma"/>
            <family val="2"/>
          </rPr>
          <t>Cassina Nuova</t>
        </r>
        <r>
          <rPr>
            <sz val="9"/>
            <color indexed="81"/>
            <rFont val="Tahoma"/>
            <family val="2"/>
          </rPr>
          <t xml:space="preserve">
</t>
        </r>
      </text>
    </comment>
    <comment ref="T114" authorId="0" shapeId="0" xr:uid="{1FD16BF8-B0FA-49C9-B18F-FB8727D8C38B}">
      <text>
        <r>
          <rPr>
            <b/>
            <sz val="9"/>
            <color indexed="81"/>
            <rFont val="Tahoma"/>
            <family val="2"/>
          </rPr>
          <t>detta</t>
        </r>
        <r>
          <rPr>
            <sz val="9"/>
            <color indexed="81"/>
            <rFont val="Tahoma"/>
            <family val="2"/>
          </rPr>
          <t xml:space="preserve">
</t>
        </r>
      </text>
    </comment>
    <comment ref="AA116" authorId="0" shapeId="0" xr:uid="{60614E23-6958-4597-8A09-CF03771025DD}">
      <text>
        <r>
          <rPr>
            <b/>
            <sz val="9"/>
            <color indexed="81"/>
            <rFont val="Tahoma"/>
            <family val="2"/>
          </rPr>
          <t>sud.a N.D.</t>
        </r>
      </text>
    </comment>
    <comment ref="AD116" authorId="0" shapeId="0" xr:uid="{39E724F1-A08A-44FE-AE00-09CF7A7C6951}">
      <text>
        <r>
          <rPr>
            <b/>
            <sz val="9"/>
            <color indexed="81"/>
            <rFont val="Tahoma"/>
            <family val="2"/>
          </rPr>
          <t>sud.a N.D.</t>
        </r>
      </text>
    </comment>
    <comment ref="T118" authorId="0" shapeId="0" xr:uid="{8F2354C1-CAC1-4FE6-B611-640C8FBD2E5B}">
      <text>
        <r>
          <rPr>
            <b/>
            <sz val="9"/>
            <color indexed="81"/>
            <rFont val="Tahoma"/>
            <family val="2"/>
          </rPr>
          <t>sud.a N.D.</t>
        </r>
      </text>
    </comment>
    <comment ref="W118" authorId="0" shapeId="0" xr:uid="{D5F53E68-A3A4-4453-BD7E-ECD054831098}">
      <text>
        <r>
          <rPr>
            <b/>
            <sz val="9"/>
            <color indexed="81"/>
            <rFont val="Tahoma"/>
            <family val="2"/>
          </rPr>
          <t>sud.a N.D.</t>
        </r>
      </text>
    </comment>
    <comment ref="BA122" authorId="0" shapeId="0" xr:uid="{27E8398F-AADA-412D-8D25-49CABC3D6B39}">
      <text>
        <r>
          <rPr>
            <b/>
            <sz val="9"/>
            <color indexed="81"/>
            <rFont val="Tahoma"/>
            <family val="2"/>
          </rPr>
          <t>sembra errata la somma, visto che gli scostamenti tra i valori annotati e quelli calcolati dei singoli pezzi sono minimi.</t>
        </r>
        <r>
          <rPr>
            <sz val="9"/>
            <color indexed="81"/>
            <rFont val="Tahoma"/>
            <family val="2"/>
          </rPr>
          <t xml:space="preserve">
</t>
        </r>
      </text>
    </comment>
    <comment ref="R123" authorId="0" shapeId="0" xr:uid="{3C1CFAFB-3B46-4032-9868-9F8AB8E9534E}">
      <text>
        <r>
          <rPr>
            <b/>
            <sz val="9"/>
            <color indexed="81"/>
            <rFont val="Tahoma"/>
            <family val="2"/>
          </rPr>
          <t>ò Roveri</t>
        </r>
        <r>
          <rPr>
            <sz val="9"/>
            <color indexed="81"/>
            <rFont val="Tahoma"/>
            <family val="2"/>
          </rPr>
          <t xml:space="preserve">
</t>
        </r>
      </text>
    </comment>
    <comment ref="M125" authorId="0" shapeId="0" xr:uid="{393B3CCC-21E8-4DE7-9572-3D529E7D22EC}">
      <text>
        <r>
          <rPr>
            <b/>
            <sz val="9"/>
            <color indexed="81"/>
            <rFont val="Tahoma"/>
            <family val="2"/>
          </rPr>
          <t>dai nomi e dai 2 quadri si dedurrebbe che sono 2 terreni con caratteristiche morfologiche diverse, da cui il fatto che uno sia vitato asciutto e l'altro irriguo (non si sa se vitato)</t>
        </r>
        <r>
          <rPr>
            <sz val="9"/>
            <color indexed="81"/>
            <rFont val="Tahoma"/>
            <family val="2"/>
          </rPr>
          <t xml:space="preserve">
</t>
        </r>
      </text>
    </comment>
    <comment ref="R125" authorId="0" shapeId="0" xr:uid="{9270FF07-AEB1-4AF4-9352-47ED4EAF7B48}">
      <text>
        <r>
          <rPr>
            <b/>
            <sz val="9"/>
            <color indexed="81"/>
            <rFont val="Tahoma"/>
            <family val="2"/>
          </rPr>
          <t>et Valle in due quadri</t>
        </r>
        <r>
          <rPr>
            <sz val="9"/>
            <color indexed="81"/>
            <rFont val="Tahoma"/>
            <family val="2"/>
          </rPr>
          <t xml:space="preserve">
</t>
        </r>
      </text>
    </comment>
    <comment ref="AD125" authorId="0" shapeId="0" xr:uid="{B9A3AD75-0A72-4C9B-AD43-31031DC218F7}">
      <text>
        <r>
          <rPr>
            <b/>
            <sz val="9"/>
            <color indexed="81"/>
            <rFont val="Tahoma"/>
            <family val="2"/>
          </rPr>
          <t>il simile</t>
        </r>
      </text>
    </comment>
    <comment ref="R128" authorId="0" shapeId="0" xr:uid="{89577628-A5DE-4C8C-9DBE-2EAAFEBE33D1}">
      <text>
        <r>
          <rPr>
            <sz val="9"/>
            <color indexed="81"/>
            <rFont val="Tahoma"/>
            <family val="2"/>
          </rPr>
          <t>ò</t>
        </r>
      </text>
    </comment>
    <comment ref="M129" authorId="0" shapeId="0" xr:uid="{B177F15D-CF7B-4B6D-8C32-F82673C1FC19}">
      <text>
        <r>
          <rPr>
            <b/>
            <sz val="9"/>
            <color indexed="81"/>
            <rFont val="Tahoma"/>
            <family val="2"/>
          </rPr>
          <t>che sia sedumato lo si deduce dal seguente</t>
        </r>
      </text>
    </comment>
    <comment ref="H131" authorId="0" shapeId="0" xr:uid="{699BD43C-0730-4551-8ED8-419B4F4A316D}">
      <text>
        <r>
          <rPr>
            <b/>
            <sz val="9"/>
            <color indexed="81"/>
            <rFont val="Tahoma"/>
            <family val="2"/>
          </rPr>
          <t>Nelle Genealogie del Racchetti c'è un Bartolomeo figlio di Agostino. Quindi nonostante la sistematica 'e' si deve leggere Bartolomeo.</t>
        </r>
        <r>
          <rPr>
            <sz val="9"/>
            <color indexed="81"/>
            <rFont val="Tahoma"/>
            <family val="2"/>
          </rPr>
          <t xml:space="preserve">
</t>
        </r>
      </text>
    </comment>
    <comment ref="R133" authorId="0" shapeId="0" xr:uid="{086EABA1-BD2B-4F25-BECF-76063F614BD7}">
      <text>
        <r>
          <rPr>
            <b/>
            <sz val="9"/>
            <color indexed="81"/>
            <rFont val="Tahoma"/>
            <family val="2"/>
          </rPr>
          <t>d.o</t>
        </r>
        <r>
          <rPr>
            <sz val="9"/>
            <color indexed="81"/>
            <rFont val="Tahoma"/>
            <family val="2"/>
          </rPr>
          <t xml:space="preserve">
</t>
        </r>
      </text>
    </comment>
    <comment ref="Y133" authorId="0" shapeId="0" xr:uid="{6FD1EBB3-BAE9-464E-9799-204C46278118}">
      <text>
        <r>
          <rPr>
            <b/>
            <sz val="9"/>
            <color indexed="81"/>
            <rFont val="Tahoma"/>
            <family val="2"/>
          </rPr>
          <t>med.te a tutto regresso</t>
        </r>
        <r>
          <rPr>
            <sz val="9"/>
            <color indexed="81"/>
            <rFont val="Tahoma"/>
            <family val="2"/>
          </rPr>
          <t xml:space="preserve">
</t>
        </r>
      </text>
    </comment>
    <comment ref="R134" authorId="0" shapeId="0" xr:uid="{05770EF2-5855-4879-BB1B-951EA7F3C636}">
      <text>
        <r>
          <rPr>
            <b/>
            <sz val="9"/>
            <color indexed="81"/>
            <rFont val="Tahoma"/>
            <family val="2"/>
          </rPr>
          <t>ò</t>
        </r>
      </text>
    </comment>
    <comment ref="R135" authorId="0" shapeId="0" xr:uid="{646B43BB-84D5-4B67-8ABF-077AC594B2CF}">
      <text>
        <r>
          <rPr>
            <b/>
            <sz val="9"/>
            <color indexed="81"/>
            <rFont val="Tahoma"/>
            <family val="2"/>
          </rPr>
          <t>ò</t>
        </r>
        <r>
          <rPr>
            <sz val="9"/>
            <color indexed="81"/>
            <rFont val="Tahoma"/>
            <family val="2"/>
          </rPr>
          <t xml:space="preserve">
</t>
        </r>
      </text>
    </comment>
    <comment ref="W138" authorId="0" shapeId="0" xr:uid="{292957D9-776F-4A53-89B1-41F57F7A7618}">
      <text>
        <r>
          <rPr>
            <b/>
            <sz val="9"/>
            <color indexed="81"/>
            <rFont val="Tahoma"/>
            <family val="2"/>
          </rPr>
          <t>case di d.o Noce</t>
        </r>
        <r>
          <rPr>
            <sz val="9"/>
            <color indexed="81"/>
            <rFont val="Tahoma"/>
            <family val="2"/>
          </rPr>
          <t xml:space="preserve">
</t>
        </r>
      </text>
    </comment>
    <comment ref="AD138" authorId="0" shapeId="0" xr:uid="{69549AF5-38E5-41DC-8A27-AEDCB7EDBD12}">
      <text>
        <r>
          <rPr>
            <b/>
            <sz val="9"/>
            <color indexed="81"/>
            <rFont val="Tahoma"/>
            <family val="2"/>
          </rPr>
          <t>case di d.o Noce</t>
        </r>
        <r>
          <rPr>
            <sz val="9"/>
            <color indexed="81"/>
            <rFont val="Tahoma"/>
            <family val="2"/>
          </rPr>
          <t xml:space="preserve">
</t>
        </r>
      </text>
    </comment>
    <comment ref="R143" authorId="0" shapeId="0" xr:uid="{946CC437-E2C8-45FE-9F3C-567522789F11}">
      <text>
        <r>
          <rPr>
            <b/>
            <sz val="9"/>
            <color indexed="81"/>
            <rFont val="Tahoma"/>
            <family val="2"/>
          </rPr>
          <t>è</t>
        </r>
        <r>
          <rPr>
            <sz val="9"/>
            <color indexed="81"/>
            <rFont val="Tahoma"/>
            <family val="2"/>
          </rPr>
          <t xml:space="preserve">
</t>
        </r>
      </text>
    </comment>
    <comment ref="X143" authorId="0" shapeId="0" xr:uid="{6BCC1D11-46CF-4137-ABE8-671B7EFFFEBE}">
      <text>
        <r>
          <rPr>
            <b/>
            <sz val="9"/>
            <color indexed="81"/>
            <rFont val="Tahoma"/>
            <family val="2"/>
          </rPr>
          <t>mediante rogietta a tutto</t>
        </r>
      </text>
    </comment>
    <comment ref="L147" authorId="0" shapeId="0" xr:uid="{2C0B7C41-5F0D-4385-A8EE-C5F9F2210178}">
      <text>
        <r>
          <rPr>
            <b/>
            <sz val="9"/>
            <color indexed="81"/>
            <rFont val="Tahoma"/>
            <family val="2"/>
          </rPr>
          <t>in due quadri</t>
        </r>
        <r>
          <rPr>
            <sz val="9"/>
            <color indexed="81"/>
            <rFont val="Tahoma"/>
            <family val="2"/>
          </rPr>
          <t xml:space="preserve">
</t>
        </r>
      </text>
    </comment>
    <comment ref="AD148" authorId="0" shapeId="0" xr:uid="{F1DB7B10-1A09-498E-9E30-FA9421280E59}">
      <text>
        <r>
          <rPr>
            <b/>
            <sz val="9"/>
            <color indexed="81"/>
            <rFont val="Tahoma"/>
            <family val="2"/>
          </rPr>
          <t>il simile</t>
        </r>
      </text>
    </comment>
    <comment ref="T152" authorId="0" shapeId="0" xr:uid="{83EB279D-57FF-4CF5-9EEE-BC524FA36A67}">
      <text>
        <r>
          <rPr>
            <b/>
            <sz val="9"/>
            <color indexed="81"/>
            <rFont val="Tahoma"/>
            <family val="2"/>
          </rPr>
          <t>sua ragione</t>
        </r>
        <r>
          <rPr>
            <sz val="9"/>
            <color indexed="81"/>
            <rFont val="Tahoma"/>
            <family val="2"/>
          </rPr>
          <t xml:space="preserve">
</t>
        </r>
      </text>
    </comment>
    <comment ref="U153" authorId="0" shapeId="0" xr:uid="{726551A0-631A-4B15-B8E7-380D5A293E10}">
      <text>
        <r>
          <rPr>
            <b/>
            <sz val="9"/>
            <color indexed="81"/>
            <rFont val="Tahoma"/>
            <family val="2"/>
          </rPr>
          <t>detto Bondente</t>
        </r>
      </text>
    </comment>
    <comment ref="AA153" authorId="0" shapeId="0" xr:uid="{D8DBD2CC-BDA3-4C45-B406-68D88D6AF511}">
      <text>
        <r>
          <rPr>
            <b/>
            <sz val="9"/>
            <color indexed="81"/>
            <rFont val="Tahoma"/>
            <family val="2"/>
          </rPr>
          <t>sua ragione</t>
        </r>
        <r>
          <rPr>
            <sz val="9"/>
            <color indexed="81"/>
            <rFont val="Tahoma"/>
            <family val="2"/>
          </rPr>
          <t xml:space="preserve">
</t>
        </r>
      </text>
    </comment>
    <comment ref="K156" authorId="0" shapeId="0" xr:uid="{5EA99344-A690-46F9-B9A9-A3AA98A54613}">
      <text>
        <r>
          <rPr>
            <b/>
            <sz val="9"/>
            <color indexed="81"/>
            <rFont val="Tahoma"/>
            <family val="2"/>
          </rPr>
          <t>Le coerenze sono dichiarate per il pezzo completo (il tutto)</t>
        </r>
        <r>
          <rPr>
            <sz val="9"/>
            <color indexed="81"/>
            <rFont val="Tahoma"/>
            <family val="2"/>
          </rPr>
          <t xml:space="preserve">
Il  resto a Ms Gio.Fermo Zurla (350)</t>
        </r>
      </text>
    </comment>
    <comment ref="M156" authorId="0" shapeId="0" xr:uid="{8AB5C132-5E3D-46B9-820F-3F49400ACA02}">
      <text>
        <r>
          <rPr>
            <b/>
            <sz val="9"/>
            <color indexed="81"/>
            <rFont val="Tahoma"/>
            <family val="2"/>
          </rPr>
          <t>lo si ricava dalla parte rincipale del pezzo (350)</t>
        </r>
        <r>
          <rPr>
            <sz val="9"/>
            <color indexed="81"/>
            <rFont val="Tahoma"/>
            <family val="2"/>
          </rPr>
          <t xml:space="preserve">
</t>
        </r>
      </text>
    </comment>
    <comment ref="AA159" authorId="0" shapeId="0" xr:uid="{D3A07E61-2982-4B70-8605-CA360555A5E4}">
      <text>
        <r>
          <rPr>
            <sz val="9"/>
            <color indexed="81"/>
            <rFont val="Tahoma"/>
            <family val="2"/>
          </rPr>
          <t xml:space="preserve">in punta con sua ragione di trab. [trabucchi] 6 di sabbie durante la sua testa, et oltre sabbia nuda dell'Osp.le sud.o
</t>
        </r>
      </text>
    </comment>
    <comment ref="AD159" authorId="0" shapeId="0" xr:uid="{55550D45-321F-4BC5-8109-6FEA3F6D3EF4}">
      <text>
        <r>
          <rPr>
            <sz val="9"/>
            <color indexed="81"/>
            <rFont val="Tahoma"/>
            <family val="2"/>
          </rPr>
          <t>sua ragione de trab. 6 et oltra Ms. Ant.o M.a Tensini</t>
        </r>
      </text>
    </comment>
    <comment ref="J160" authorId="0" shapeId="0" xr:uid="{8E65AFA6-176C-4924-ABB5-464837C225D3}">
      <text>
        <r>
          <rPr>
            <b/>
            <sz val="9"/>
            <color indexed="81"/>
            <rFont val="Tahoma"/>
            <family val="2"/>
          </rPr>
          <t>a monte à detto pezzo in detti confini</t>
        </r>
        <r>
          <rPr>
            <sz val="9"/>
            <color indexed="81"/>
            <rFont val="Tahoma"/>
            <family val="2"/>
          </rPr>
          <t xml:space="preserve">
</t>
        </r>
      </text>
    </comment>
    <comment ref="L161" authorId="0" shapeId="0" xr:uid="{2AF05900-0211-487D-9D3F-702D5B5C322A}">
      <text>
        <r>
          <rPr>
            <b/>
            <sz val="9"/>
            <color indexed="81"/>
            <rFont val="Tahoma"/>
            <family val="2"/>
          </rPr>
          <t>'di poco valore'</t>
        </r>
        <r>
          <rPr>
            <sz val="9"/>
            <color indexed="81"/>
            <rFont val="Tahoma"/>
            <family val="2"/>
          </rPr>
          <t xml:space="preserve">
</t>
        </r>
      </text>
    </comment>
    <comment ref="AA162" authorId="0" shapeId="0" xr:uid="{C02FFBBC-9053-4F58-A674-CFB7B5B1D5ED}">
      <text>
        <r>
          <rPr>
            <b/>
            <sz val="9"/>
            <color indexed="81"/>
            <rFont val="Tahoma"/>
            <family val="2"/>
          </rPr>
          <t>mediante morta lasciata dal Serio</t>
        </r>
        <r>
          <rPr>
            <sz val="9"/>
            <color indexed="81"/>
            <rFont val="Tahoma"/>
            <family val="2"/>
          </rPr>
          <t xml:space="preserve">
</t>
        </r>
      </text>
    </comment>
    <comment ref="AD162" authorId="0" shapeId="0" xr:uid="{870F182F-4B64-4A6C-ACC0-88A93B0BF29D}">
      <text>
        <r>
          <rPr>
            <b/>
            <sz val="9"/>
            <color indexed="81"/>
            <rFont val="Tahoma"/>
            <family val="2"/>
          </rPr>
          <t>mediante Boschine</t>
        </r>
        <r>
          <rPr>
            <sz val="9"/>
            <color indexed="81"/>
            <rFont val="Tahoma"/>
            <family val="2"/>
          </rPr>
          <t xml:space="preserve">
</t>
        </r>
      </text>
    </comment>
    <comment ref="J164" authorId="0" shapeId="0" xr:uid="{C716C351-6F1C-48D1-B63B-0791A26AE031}">
      <text>
        <r>
          <rPr>
            <sz val="9"/>
            <color indexed="81"/>
            <rFont val="Tahoma"/>
            <family val="2"/>
          </rPr>
          <t xml:space="preserve">à sera a detto pezzo lasciato dal Serio tolto in misura trab. , et oltre Ms. Ant.o M.a Tensino.
Potrebbe essere a sera del 158 o più probabilmente del 161.
</t>
        </r>
      </text>
    </comment>
    <comment ref="BL164" authorId="0" shapeId="0" xr:uid="{8A66F64B-727E-4D17-835C-A490FF12DE72}">
      <text>
        <r>
          <rPr>
            <b/>
            <sz val="9"/>
            <color indexed="81"/>
            <rFont val="Tahoma"/>
            <family val="2"/>
          </rPr>
          <t>pezzo lasciato dal Serio</t>
        </r>
        <r>
          <rPr>
            <sz val="9"/>
            <color indexed="81"/>
            <rFont val="Tahoma"/>
            <family val="2"/>
          </rPr>
          <t xml:space="preserve">
</t>
        </r>
      </text>
    </comment>
    <comment ref="W165" authorId="0" shapeId="0" xr:uid="{68350EAA-7F36-4719-B211-D598ABE4D6C4}">
      <text>
        <r>
          <rPr>
            <b/>
            <sz val="9"/>
            <color indexed="81"/>
            <rFont val="Tahoma"/>
            <family val="2"/>
          </rPr>
          <t>similmente</t>
        </r>
        <r>
          <rPr>
            <sz val="9"/>
            <color indexed="81"/>
            <rFont val="Tahoma"/>
            <family val="2"/>
          </rPr>
          <t xml:space="preserve">
</t>
        </r>
      </text>
    </comment>
    <comment ref="X165" authorId="0" shapeId="0" xr:uid="{06B8795C-57FF-4180-8A1C-B3A312DE5097}">
      <text>
        <r>
          <rPr>
            <b/>
            <sz val="9"/>
            <color indexed="81"/>
            <rFont val="Tahoma"/>
            <family val="2"/>
          </rPr>
          <t>suddetto</t>
        </r>
        <r>
          <rPr>
            <sz val="9"/>
            <color indexed="81"/>
            <rFont val="Tahoma"/>
            <family val="2"/>
          </rPr>
          <t xml:space="preserve">
</t>
        </r>
      </text>
    </comment>
    <comment ref="J166" authorId="0" shapeId="0" xr:uid="{FC576298-3315-441B-B453-A2D4E40578B7}">
      <text>
        <r>
          <rPr>
            <b/>
            <sz val="9"/>
            <color indexed="81"/>
            <rFont val="Tahoma"/>
            <family val="2"/>
          </rPr>
          <t>in realtà dovrebbe essere 165/1. Il resto, 1 pertica, è ancora suo ma all'Ecclesiastico, tra 550 e 551, numerato 165/2.</t>
        </r>
        <r>
          <rPr>
            <sz val="9"/>
            <color indexed="81"/>
            <rFont val="Tahoma"/>
            <family val="2"/>
          </rPr>
          <t xml:space="preserve">
</t>
        </r>
      </text>
    </comment>
    <comment ref="T166" authorId="0" shapeId="0" xr:uid="{E98EEC86-81C0-47D8-BB22-B5CE677656B7}">
      <text>
        <r>
          <rPr>
            <b/>
            <sz val="9"/>
            <color indexed="81"/>
            <rFont val="Tahoma"/>
            <family val="2"/>
          </rPr>
          <t>à mattina, mezzodì et sera Roggia Renatta, è Boromea</t>
        </r>
        <r>
          <rPr>
            <sz val="9"/>
            <color indexed="81"/>
            <rFont val="Tahoma"/>
            <family val="2"/>
          </rPr>
          <t xml:space="preserve">
</t>
        </r>
      </text>
    </comment>
    <comment ref="BL166" authorId="0" shapeId="0" xr:uid="{60538FEF-EBD0-4526-BB6E-5383EBFA486B}">
      <text>
        <r>
          <rPr>
            <b/>
            <sz val="9"/>
            <color indexed="81"/>
            <rFont val="Tahoma"/>
            <family val="2"/>
          </rPr>
          <t>à mattina, mezzodì et sera Roggia Renatta, è Boromea</t>
        </r>
        <r>
          <rPr>
            <sz val="9"/>
            <color indexed="81"/>
            <rFont val="Tahoma"/>
            <family val="2"/>
          </rPr>
          <t xml:space="preserve">
</t>
        </r>
      </text>
    </comment>
    <comment ref="J167" authorId="0" shapeId="0" xr:uid="{7C759C48-E595-4E1B-B460-A4A840ED2C16}">
      <text>
        <r>
          <rPr>
            <b/>
            <sz val="9"/>
            <color indexed="81"/>
            <rFont val="Tahoma"/>
            <family val="2"/>
          </rPr>
          <t>argine a mattina a d.o pezzo</t>
        </r>
        <r>
          <rPr>
            <sz val="9"/>
            <color indexed="81"/>
            <rFont val="Tahoma"/>
            <family val="2"/>
          </rPr>
          <t xml:space="preserve">
Se localizzato correttamente il 165 Chios Priamo, si tratta della riva della roggia Vecchia.
</t>
        </r>
      </text>
    </comment>
    <comment ref="AA167" authorId="0" shapeId="0" xr:uid="{48CDBE2C-EE9C-40EE-A503-72CB5F95D9DD}">
      <text>
        <r>
          <rPr>
            <b/>
            <sz val="9"/>
            <color indexed="81"/>
            <rFont val="Tahoma"/>
            <family val="2"/>
          </rPr>
          <t>a amattina a detto pezzo</t>
        </r>
        <r>
          <rPr>
            <sz val="9"/>
            <color indexed="81"/>
            <rFont val="Tahoma"/>
            <family val="2"/>
          </rPr>
          <t xml:space="preserve">
</t>
        </r>
      </text>
    </comment>
    <comment ref="U168" authorId="0" shapeId="0" xr:uid="{6133F75E-3AF7-47A5-BF4B-93845A9B08BA}">
      <text>
        <r>
          <rPr>
            <b/>
            <sz val="9"/>
            <color indexed="81"/>
            <rFont val="Tahoma"/>
            <family val="2"/>
          </rPr>
          <t>vorrà dire sbocco (cioè ingresso) o qualcosa di simile a Bocchello?</t>
        </r>
        <r>
          <rPr>
            <sz val="9"/>
            <color indexed="81"/>
            <rFont val="Tahoma"/>
            <family val="2"/>
          </rPr>
          <t xml:space="preserve">
</t>
        </r>
      </text>
    </comment>
    <comment ref="W168" authorId="0" shapeId="0" xr:uid="{98AC3680-FB26-49E1-8C5D-EE931895604B}">
      <text>
        <r>
          <rPr>
            <b/>
            <sz val="9"/>
            <color indexed="81"/>
            <rFont val="Tahoma"/>
            <family val="2"/>
          </rPr>
          <t>Vaso abbandonato della rogia vecchia et oltre Convento di S. Dom.co</t>
        </r>
      </text>
    </comment>
    <comment ref="AB168" authorId="0" shapeId="0" xr:uid="{CEE45BAF-840B-40D5-92D5-B2CEC39E878D}">
      <text>
        <r>
          <rPr>
            <b/>
            <sz val="9"/>
            <color indexed="81"/>
            <rFont val="Tahoma"/>
            <family val="2"/>
          </rPr>
          <t>et Serio stesso</t>
        </r>
      </text>
    </comment>
    <comment ref="BN168" authorId="0" shapeId="0" xr:uid="{4742557A-428E-44B2-9577-B2F799BEBFB6}">
      <text>
        <r>
          <rPr>
            <b/>
            <sz val="9"/>
            <color indexed="81"/>
            <rFont val="Tahoma"/>
            <family val="2"/>
          </rPr>
          <t>vaso abbandonato della</t>
        </r>
        <r>
          <rPr>
            <sz val="9"/>
            <color indexed="81"/>
            <rFont val="Tahoma"/>
            <family val="2"/>
          </rPr>
          <t xml:space="preserve">
</t>
        </r>
      </text>
    </comment>
    <comment ref="BO168" authorId="0" shapeId="0" xr:uid="{35E217C9-F540-43E5-8295-6D64E8E4A7E4}">
      <text>
        <r>
          <rPr>
            <sz val="9"/>
            <color indexed="81"/>
            <rFont val="Tahoma"/>
            <family val="2"/>
          </rPr>
          <t xml:space="preserve">Improbabile si tratti di un idronimo
</t>
        </r>
      </text>
    </comment>
    <comment ref="BQ170" authorId="0" shapeId="0" xr:uid="{9CF7A251-652A-4961-8881-947EEAF806FD}">
      <text>
        <r>
          <rPr>
            <b/>
            <sz val="9"/>
            <color indexed="81"/>
            <rFont val="Tahoma"/>
            <family val="2"/>
          </rPr>
          <t>mediante Bochello</t>
        </r>
        <r>
          <rPr>
            <sz val="9"/>
            <color indexed="81"/>
            <rFont val="Tahoma"/>
            <family val="2"/>
          </rPr>
          <t xml:space="preserve">
</t>
        </r>
      </text>
    </comment>
    <comment ref="M171" authorId="0" shapeId="0" xr:uid="{4670EB37-D442-4A00-AD38-CF536DAD917F}">
      <text>
        <r>
          <rPr>
            <sz val="9"/>
            <color indexed="81"/>
            <rFont val="Tahoma"/>
            <family val="2"/>
          </rPr>
          <t xml:space="preserve">Non verosimile: il campo confinante con lo stesso nome  e con la stessa bassa rendita è un vitato asciutto.
</t>
        </r>
      </text>
    </comment>
    <comment ref="Q171" authorId="0" shapeId="0" xr:uid="{BA5A1F3F-0BC7-436D-9A94-24C4C76F26D7}">
      <text>
        <r>
          <rPr>
            <b/>
            <sz val="9"/>
            <color indexed="81"/>
            <rFont val="Tahoma"/>
            <family val="2"/>
          </rPr>
          <t>potrebbe anche essere letto Il Scarubella</t>
        </r>
        <r>
          <rPr>
            <sz val="9"/>
            <color indexed="81"/>
            <rFont val="Tahoma"/>
            <family val="2"/>
          </rPr>
          <t xml:space="preserve">
</t>
        </r>
      </text>
    </comment>
    <comment ref="BQ171" authorId="0" shapeId="0" xr:uid="{9F2295A7-1075-4C0E-A019-3EEC5DF056AF}">
      <text>
        <r>
          <rPr>
            <b/>
            <sz val="9"/>
            <color indexed="81"/>
            <rFont val="Tahoma"/>
            <family val="2"/>
          </rPr>
          <t xml:space="preserve">sembra che sia la strada da Crema a Ricengo
</t>
        </r>
        <r>
          <rPr>
            <sz val="9"/>
            <color indexed="81"/>
            <rFont val="Tahoma"/>
            <family val="2"/>
          </rPr>
          <t xml:space="preserve">
</t>
        </r>
      </text>
    </comment>
    <comment ref="U174" authorId="0" shapeId="0" xr:uid="{6878D8BD-0D67-4F96-8151-5EA4075DB1CF}">
      <text>
        <r>
          <rPr>
            <b/>
            <sz val="9"/>
            <color indexed="81"/>
            <rFont val="Tahoma"/>
            <family val="2"/>
          </rPr>
          <t>vaso vecchio di d.a roggia</t>
        </r>
        <r>
          <rPr>
            <sz val="9"/>
            <color indexed="81"/>
            <rFont val="Tahoma"/>
            <family val="2"/>
          </rPr>
          <t xml:space="preserve">
</t>
        </r>
      </text>
    </comment>
    <comment ref="W174" authorId="0" shapeId="0" xr:uid="{F30423F6-7D9C-42D9-8157-85616D469937}">
      <text>
        <r>
          <rPr>
            <b/>
            <sz val="9"/>
            <color indexed="81"/>
            <rFont val="Tahoma"/>
            <family val="2"/>
          </rPr>
          <t>la med.ma</t>
        </r>
        <r>
          <rPr>
            <sz val="9"/>
            <color indexed="81"/>
            <rFont val="Tahoma"/>
            <family val="2"/>
          </rPr>
          <t xml:space="preserve">
</t>
        </r>
      </text>
    </comment>
    <comment ref="AB174" authorId="0" shapeId="0" xr:uid="{3D84CD1C-9592-4B8B-9108-E39E92F8B3BB}">
      <text>
        <r>
          <rPr>
            <b/>
            <sz val="9"/>
            <color indexed="81"/>
            <rFont val="Tahoma"/>
            <family val="2"/>
          </rPr>
          <t>vaso vecchio di d.a roggia</t>
        </r>
        <r>
          <rPr>
            <sz val="9"/>
            <color indexed="81"/>
            <rFont val="Tahoma"/>
            <family val="2"/>
          </rPr>
          <t xml:space="preserve">
</t>
        </r>
      </text>
    </comment>
    <comment ref="BN174" authorId="0" shapeId="0" xr:uid="{B454A5BF-141A-4606-A4E2-F7BB185F223F}">
      <text>
        <r>
          <rPr>
            <b/>
            <sz val="9"/>
            <color indexed="81"/>
            <rFont val="Tahoma"/>
            <family val="2"/>
          </rPr>
          <t>vaso vecchio di d.a roggia</t>
        </r>
        <r>
          <rPr>
            <sz val="9"/>
            <color indexed="81"/>
            <rFont val="Tahoma"/>
            <family val="2"/>
          </rPr>
          <t xml:space="preserve">
</t>
        </r>
      </text>
    </comment>
    <comment ref="J175" authorId="0" shapeId="0" xr:uid="{C2CBB76D-0DD2-4C15-B057-7F1BC27A843F}">
      <text>
        <r>
          <rPr>
            <b/>
            <sz val="9"/>
            <color indexed="81"/>
            <rFont val="Tahoma"/>
            <family val="2"/>
          </rPr>
          <t>à monte, à dette sabbie</t>
        </r>
        <r>
          <rPr>
            <sz val="9"/>
            <color indexed="81"/>
            <rFont val="Tahoma"/>
            <family val="2"/>
          </rPr>
          <t xml:space="preserve">
</t>
        </r>
      </text>
    </comment>
    <comment ref="L175" authorId="0" shapeId="0" xr:uid="{81B6335C-90F2-4794-B00A-C7CA14426F73}">
      <text>
        <r>
          <rPr>
            <b/>
            <sz val="9"/>
            <color indexed="81"/>
            <rFont val="Tahoma"/>
            <family val="2"/>
          </rPr>
          <t>à monte, à dette sabbie</t>
        </r>
        <r>
          <rPr>
            <sz val="9"/>
            <color indexed="81"/>
            <rFont val="Tahoma"/>
            <family val="2"/>
          </rPr>
          <t xml:space="preserve">
</t>
        </r>
      </text>
    </comment>
    <comment ref="W175" authorId="0" shapeId="0" xr:uid="{6B39938F-D43C-46E7-90C3-2D8BE09F5208}">
      <text>
        <r>
          <rPr>
            <b/>
            <sz val="9"/>
            <color indexed="81"/>
            <rFont val="Tahoma"/>
            <family val="2"/>
          </rPr>
          <t>Pezzo 173, lo si deduce dal fatto che la morta è detta trovarsi a monte di dette sabbie. In contraddizione col fatto che il pezzo 173 ha per coerenza a monte il Serio tout court</t>
        </r>
        <r>
          <rPr>
            <sz val="9"/>
            <color indexed="81"/>
            <rFont val="Tahoma"/>
            <family val="2"/>
          </rPr>
          <t xml:space="preserve">
</t>
        </r>
      </text>
    </comment>
    <comment ref="J177" authorId="0" shapeId="0" xr:uid="{49EA2104-E7AF-4889-8170-8978113490C0}">
      <text>
        <r>
          <rPr>
            <sz val="9"/>
            <color indexed="81"/>
            <rFont val="Tahoma"/>
            <family val="2"/>
          </rPr>
          <t xml:space="preserve">à sera, à d.o pezzo compreso in d.ti confini
</t>
        </r>
      </text>
    </comment>
    <comment ref="T177" authorId="0" shapeId="0" xr:uid="{9C1774AE-9D9B-4598-947D-E501B5F0C6B4}">
      <text>
        <r>
          <rPr>
            <b/>
            <sz val="9"/>
            <color indexed="81"/>
            <rFont val="Tahoma"/>
            <family val="2"/>
          </rPr>
          <t>a sera di detto pezzo compreso in detti confini.
Il confine est dovrebbe essere il 175, gli altri dovrebbero essere quelli del 175, in pratica non sarà esattamente così.</t>
        </r>
      </text>
    </comment>
    <comment ref="W178" authorId="0" shapeId="0" xr:uid="{BA753C58-2EBE-491A-BB0D-580EA3F9DFA9}">
      <text>
        <r>
          <rPr>
            <b/>
            <sz val="9"/>
            <color indexed="81"/>
            <rFont val="Tahoma"/>
            <family val="2"/>
          </rPr>
          <t>similmente</t>
        </r>
        <r>
          <rPr>
            <sz val="9"/>
            <color indexed="81"/>
            <rFont val="Tahoma"/>
            <family val="2"/>
          </rPr>
          <t xml:space="preserve">
</t>
        </r>
      </text>
    </comment>
    <comment ref="BL181" authorId="0" shapeId="0" xr:uid="{DF801F90-0437-4A1D-AE3B-A427AC1876C0}">
      <text>
        <r>
          <rPr>
            <b/>
            <sz val="9"/>
            <color indexed="81"/>
            <rFont val="Tahoma"/>
            <family val="2"/>
          </rPr>
          <t>strada med.e il menasutto</t>
        </r>
        <r>
          <rPr>
            <sz val="9"/>
            <color indexed="81"/>
            <rFont val="Tahoma"/>
            <family val="2"/>
          </rPr>
          <t xml:space="preserve">
</t>
        </r>
      </text>
    </comment>
    <comment ref="L190" authorId="0" shapeId="0" xr:uid="{D96A4E6C-10D7-4327-8A74-561B5196D9D2}">
      <text>
        <r>
          <rPr>
            <b/>
            <sz val="9"/>
            <color indexed="81"/>
            <rFont val="Tahoma"/>
            <family val="2"/>
          </rPr>
          <t>compreso tavole 5 di regresso che transita Le Case disotto</t>
        </r>
        <r>
          <rPr>
            <sz val="9"/>
            <color indexed="81"/>
            <rFont val="Tahoma"/>
            <family val="2"/>
          </rPr>
          <t xml:space="preserve">
</t>
        </r>
      </text>
    </comment>
    <comment ref="U190" authorId="0" shapeId="0" xr:uid="{EF590FA4-5F08-4201-BB59-E5AA5466181F}">
      <text>
        <r>
          <rPr>
            <b/>
            <sz val="9"/>
            <color indexed="81"/>
            <rFont val="Tahoma"/>
            <family val="2"/>
          </rPr>
          <t>presumibilmente Giulio Cesare</t>
        </r>
        <r>
          <rPr>
            <sz val="9"/>
            <color indexed="81"/>
            <rFont val="Tahoma"/>
            <family val="2"/>
          </rPr>
          <t xml:space="preserve">
</t>
        </r>
      </text>
    </comment>
    <comment ref="J192" authorId="0" shapeId="0" xr:uid="{4806C283-085A-4B04-B903-498BEBD60D5E}">
      <text>
        <r>
          <rPr>
            <b/>
            <sz val="9"/>
            <color indexed="81"/>
            <rFont val="Tahoma"/>
            <family val="2"/>
          </rPr>
          <t xml:space="preserve">sotto il numero: 'passa hdi Gio.Angelo Penna'.
Nella pagina di fronte:
'Per Gio.Angelo Gritto Penna il contros.to Sedume' </t>
        </r>
        <r>
          <rPr>
            <sz val="9"/>
            <color indexed="81"/>
            <rFont val="Tahoma"/>
            <family val="2"/>
          </rPr>
          <t xml:space="preserve">
</t>
        </r>
      </text>
    </comment>
    <comment ref="J193" authorId="0" shapeId="0" xr:uid="{EA5CFB37-EA48-4DFE-92FC-F87607E47B32}">
      <text>
        <r>
          <rPr>
            <b/>
            <sz val="9"/>
            <color indexed="81"/>
            <rFont val="Tahoma"/>
            <family val="2"/>
          </rPr>
          <t>A fronte:
'Per Gio.Angelo Gritto Penna Le contros.te Case'.</t>
        </r>
        <r>
          <rPr>
            <sz val="9"/>
            <color indexed="81"/>
            <rFont val="Tahoma"/>
            <family val="2"/>
          </rPr>
          <t xml:space="preserve">
</t>
        </r>
      </text>
    </comment>
    <comment ref="AD194" authorId="0" shapeId="0" xr:uid="{493DD318-8643-40C2-AA29-CA202203F3F1}">
      <text>
        <r>
          <rPr>
            <b/>
            <sz val="9"/>
            <color indexed="81"/>
            <rFont val="Tahoma"/>
            <family val="2"/>
          </rPr>
          <t>'similm.te compreso il regresso à sera a d.o sedume'.
Ambiguo, sembra di capire che si tratti del sedume che ospita le Case disotto del 189.</t>
        </r>
      </text>
    </comment>
    <comment ref="J195" authorId="0" shapeId="0" xr:uid="{6622C192-AA20-4A00-B737-B6769D6EF88B}">
      <text>
        <r>
          <rPr>
            <sz val="9"/>
            <color indexed="81"/>
            <rFont val="Tahoma"/>
            <family val="2"/>
          </rPr>
          <t>non numerato, perché la rendita compresa nel 190, il seguente ha il numero che gli spetterebbe.</t>
        </r>
      </text>
    </comment>
    <comment ref="AR195" authorId="0" shapeId="0" xr:uid="{A2187961-95AE-4689-93DA-D959FFB11DC8}">
      <text>
        <r>
          <rPr>
            <b/>
            <sz val="9"/>
            <color indexed="81"/>
            <rFont val="Tahoma"/>
            <family val="2"/>
          </rPr>
          <t>Compresa nella rendita del 190</t>
        </r>
        <r>
          <rPr>
            <sz val="9"/>
            <color indexed="81"/>
            <rFont val="Tahoma"/>
            <family val="2"/>
          </rPr>
          <t xml:space="preserve">
</t>
        </r>
      </text>
    </comment>
    <comment ref="F196" authorId="0" shapeId="0" xr:uid="{737A4A83-4F3B-45E5-9D15-81D2FE4EB242}">
      <text>
        <r>
          <rPr>
            <b/>
            <sz val="9"/>
            <color indexed="81"/>
            <rFont val="Tahoma"/>
            <family val="2"/>
          </rPr>
          <t>nello Stato delle Anime del 1627 compare come proprietario del Bechilsù il sig.r Usubello detto il Setteguaito. Potrebbe esserci quindi una parentela con Domenico Usubello, proprietario nel 1685 del Bechilsù e di terre e case in comune di Porta di Serio.
Cercando Setteguaiti su Google sono comparsi due libri secenteschi di agiografia cappuccina in cui compaiono due Setteguaiti (vedi)</t>
        </r>
      </text>
    </comment>
    <comment ref="AA199" authorId="0" shapeId="0" xr:uid="{EFE435BE-932E-43A9-987C-17E215F28A6C}">
      <text>
        <r>
          <rPr>
            <b/>
            <sz val="9"/>
            <color indexed="81"/>
            <rFont val="Tahoma"/>
            <family val="2"/>
          </rPr>
          <t>Da un indizio (Fantino V ci confina a mattina) e dalla stranezza di un fontanile in piena zona 'Dossi', viene l'ipotesi di un</t>
        </r>
        <r>
          <rPr>
            <sz val="9"/>
            <color indexed="81"/>
            <rFont val="Tahoma"/>
            <family val="2"/>
          </rPr>
          <t xml:space="preserve"> errore del copista, che avrebbe inteso 'fontanile' invece di Fantino.</t>
        </r>
      </text>
    </comment>
    <comment ref="T201" authorId="0" shapeId="0" xr:uid="{6B819B3A-639E-4CFE-95AA-18A4AA59BE98}">
      <text>
        <r>
          <rPr>
            <b/>
            <sz val="9"/>
            <color indexed="81"/>
            <rFont val="Tahoma"/>
            <family val="2"/>
          </rPr>
          <t>argine di d.tta ragione</t>
        </r>
        <r>
          <rPr>
            <sz val="9"/>
            <color indexed="81"/>
            <rFont val="Tahoma"/>
            <family val="2"/>
          </rPr>
          <t xml:space="preserve">
</t>
        </r>
      </text>
    </comment>
    <comment ref="BQ201" authorId="0" shapeId="0" xr:uid="{6ABA4F19-2189-426B-9681-74BBE5E46531}">
      <text>
        <r>
          <rPr>
            <b/>
            <sz val="9"/>
            <color indexed="81"/>
            <rFont val="Tahoma"/>
            <family val="2"/>
          </rPr>
          <t>dice solo strada, ma data la posizione sembra essere la strada maestra.</t>
        </r>
        <r>
          <rPr>
            <sz val="9"/>
            <color indexed="81"/>
            <rFont val="Tahoma"/>
            <family val="2"/>
          </rPr>
          <t xml:space="preserve">
</t>
        </r>
      </text>
    </comment>
    <comment ref="M203" authorId="0" shapeId="0" xr:uid="{34F14CE6-93D8-4223-AA5E-AAEDA1BFB97C}">
      <text>
        <r>
          <rPr>
            <b/>
            <sz val="9"/>
            <color indexed="81"/>
            <rFont val="Tahoma"/>
            <family val="2"/>
          </rPr>
          <t xml:space="preserve">nel successivo si dice: sopra detta Ortaglia. </t>
        </r>
        <r>
          <rPr>
            <sz val="9"/>
            <color indexed="81"/>
            <rFont val="Tahoma"/>
            <family val="2"/>
          </rPr>
          <t xml:space="preserve">
Qui sembra che l'agronimo prevalga sul classificatorio</t>
        </r>
      </text>
    </comment>
    <comment ref="T205" authorId="0" shapeId="0" xr:uid="{4181640F-BA0D-4DA4-B40B-383C63619975}">
      <text>
        <r>
          <rPr>
            <b/>
            <sz val="9"/>
            <color indexed="81"/>
            <rFont val="Tahoma"/>
            <family val="2"/>
          </rPr>
          <t>Sembrerebbe non tanto un terreno di proprietà di essa, quanto la chiesa stessa.</t>
        </r>
        <r>
          <rPr>
            <sz val="9"/>
            <color indexed="81"/>
            <rFont val="Tahoma"/>
            <family val="2"/>
          </rPr>
          <t xml:space="preserve">
</t>
        </r>
      </text>
    </comment>
    <comment ref="R210" authorId="0" shapeId="0" xr:uid="{DA740A9B-0D74-4EAC-A005-955E919263BA}">
      <text>
        <r>
          <rPr>
            <b/>
            <sz val="9"/>
            <color indexed="81"/>
            <rFont val="Tahoma"/>
            <family val="2"/>
          </rPr>
          <t>ò</t>
        </r>
        <r>
          <rPr>
            <sz val="9"/>
            <color indexed="81"/>
            <rFont val="Tahoma"/>
            <family val="2"/>
          </rPr>
          <t xml:space="preserve">
</t>
        </r>
      </text>
    </comment>
    <comment ref="R211" authorId="0" shapeId="0" xr:uid="{31E23E39-34F2-4812-9AD5-72C0ED6D81F1}">
      <text>
        <r>
          <rPr>
            <b/>
            <sz val="9"/>
            <color indexed="81"/>
            <rFont val="Tahoma"/>
            <family val="2"/>
          </rPr>
          <t>d.o il Campetto</t>
        </r>
        <r>
          <rPr>
            <sz val="9"/>
            <color indexed="81"/>
            <rFont val="Tahoma"/>
            <family val="2"/>
          </rPr>
          <t xml:space="preserve">
</t>
        </r>
      </text>
    </comment>
    <comment ref="R212" authorId="0" shapeId="0" xr:uid="{C8AA4465-D1AE-456D-AAFE-572FF85461A0}">
      <text>
        <r>
          <rPr>
            <sz val="9"/>
            <color indexed="81"/>
            <rFont val="Tahoma"/>
            <family val="2"/>
          </rPr>
          <t>d.o il Coppo</t>
        </r>
      </text>
    </comment>
    <comment ref="K213" authorId="0" shapeId="0" xr:uid="{DFE3B869-B8A6-45E0-8488-1A784CB6783E}">
      <text>
        <r>
          <rPr>
            <b/>
            <sz val="9"/>
            <color indexed="81"/>
            <rFont val="Tahoma"/>
            <family val="2"/>
          </rPr>
          <t>l'altra metà, non segnalata, è il 333 di Dotto Pré Gio.Batta</t>
        </r>
        <r>
          <rPr>
            <sz val="9"/>
            <color indexed="81"/>
            <rFont val="Tahoma"/>
            <family val="2"/>
          </rPr>
          <t xml:space="preserve">
</t>
        </r>
      </text>
    </comment>
    <comment ref="AY217" authorId="0" shapeId="0" xr:uid="{F1D867F6-F62E-4981-9637-5B134687CB0F}">
      <text>
        <r>
          <rPr>
            <b/>
            <sz val="9"/>
            <color indexed="81"/>
            <rFont val="Tahoma"/>
            <family val="2"/>
          </rPr>
          <t>sembra errata la somma</t>
        </r>
        <r>
          <rPr>
            <sz val="9"/>
            <color indexed="81"/>
            <rFont val="Tahoma"/>
            <family val="2"/>
          </rPr>
          <t xml:space="preserve">
</t>
        </r>
      </text>
    </comment>
    <comment ref="L220" authorId="0" shapeId="0" xr:uid="{A6255415-32FC-4C44-85A8-3C212BEBAB82}">
      <text>
        <r>
          <rPr>
            <b/>
            <sz val="9"/>
            <color indexed="81"/>
            <rFont val="Tahoma"/>
            <family val="2"/>
          </rPr>
          <t>à Levante, parte di d.to pezzo, tra il Serio Morto, et il Bochello Gavazolo</t>
        </r>
        <r>
          <rPr>
            <sz val="9"/>
            <color indexed="81"/>
            <rFont val="Tahoma"/>
            <family val="2"/>
          </rPr>
          <t xml:space="preserve">
</t>
        </r>
      </text>
    </comment>
    <comment ref="Q224" authorId="0" shapeId="0" xr:uid="{5229B0C4-2EF0-4524-B92D-2FF355C8F705}">
      <text>
        <r>
          <rPr>
            <b/>
            <sz val="9"/>
            <color indexed="81"/>
            <rFont val="Tahoma"/>
            <family val="2"/>
          </rPr>
          <t>Alla luce della denominazione del Sommarione (Spinazzette) e della quasi certa identificazione con il resto del Campo Malo o Spinazetto del 1609 (una parte identificata con il Malé di Usubello all'Ecclesiastico era di S.Benedetto posseduto da D.Domenico Marinone, il resto era di proprietà dello stesso), penso che il nome sia stato trascritto per errore da Spinazetto.</t>
        </r>
      </text>
    </comment>
    <comment ref="J232" authorId="0" shapeId="0" xr:uid="{AEF11237-B3EB-48D5-8F20-3FA1B1D78C46}">
      <text>
        <r>
          <rPr>
            <b/>
            <sz val="9"/>
            <color indexed="81"/>
            <rFont val="Tahoma"/>
            <family val="2"/>
          </rPr>
          <t>dal pezzo sono state tolte 1 p e 13 t del vaso morto della roggia vecchia, appartenenti al Conte Renato Borromeo, vedi 462</t>
        </r>
        <r>
          <rPr>
            <sz val="9"/>
            <color indexed="81"/>
            <rFont val="Tahoma"/>
            <family val="2"/>
          </rPr>
          <t xml:space="preserve">
</t>
        </r>
      </text>
    </comment>
    <comment ref="AI232" authorId="0" shapeId="0" xr:uid="{AAF16A0D-9712-4E16-96CB-1B28D139A3BC}">
      <text>
        <r>
          <rPr>
            <b/>
            <sz val="9"/>
            <color indexed="81"/>
            <rFont val="Tahoma"/>
            <family val="2"/>
          </rPr>
          <t xml:space="preserve">Non è del tutto chiaro se 1 pertica e 13 tavole del Vaso Morto della Roggia Vecchia, appartenenti a Renatto Borromeo, siano o no da detrarre dalla superficie </t>
        </r>
        <r>
          <rPr>
            <sz val="9"/>
            <color indexed="81"/>
            <rFont val="Tahoma"/>
            <family val="2"/>
          </rPr>
          <t xml:space="preserve">
</t>
        </r>
      </text>
    </comment>
    <comment ref="BA235" authorId="0" shapeId="0" xr:uid="{A82EF8DF-A5BF-4DD1-99CB-F41199A8C77F}">
      <text>
        <r>
          <rPr>
            <b/>
            <sz val="9"/>
            <color indexed="81"/>
            <rFont val="Tahoma"/>
            <family val="2"/>
          </rPr>
          <t>sembra esserci un errore di calcolo</t>
        </r>
        <r>
          <rPr>
            <sz val="9"/>
            <color indexed="81"/>
            <rFont val="Tahoma"/>
            <family val="2"/>
          </rPr>
          <t xml:space="preserve">
</t>
        </r>
      </text>
    </comment>
    <comment ref="J236" authorId="0" shapeId="0" xr:uid="{600A0210-5187-4B70-82FD-5FF205A34EDF}">
      <text>
        <r>
          <rPr>
            <b/>
            <sz val="9"/>
            <color indexed="81"/>
            <rFont val="Tahoma"/>
            <family val="2"/>
          </rPr>
          <t>Localizzazione incerta</t>
        </r>
        <r>
          <rPr>
            <sz val="9"/>
            <color indexed="81"/>
            <rFont val="Tahoma"/>
            <family val="2"/>
          </rPr>
          <t xml:space="preserve">
</t>
        </r>
      </text>
    </comment>
    <comment ref="R236" authorId="0" shapeId="0" xr:uid="{61310E04-9A6A-4FA2-9D46-E296473B1C2A}">
      <text>
        <r>
          <rPr>
            <sz val="9"/>
            <color indexed="81"/>
            <rFont val="Tahoma"/>
            <family val="2"/>
          </rPr>
          <t>ò</t>
        </r>
      </text>
    </comment>
    <comment ref="U239" authorId="0" shapeId="0" xr:uid="{4DCC3188-DEA0-4B80-BA11-4A4F98CC6908}">
      <text>
        <r>
          <rPr>
            <b/>
            <sz val="9"/>
            <color indexed="81"/>
            <rFont val="Tahoma"/>
            <family val="2"/>
          </rPr>
          <t>'med.e argine sua ragione, et stradella'</t>
        </r>
        <r>
          <rPr>
            <sz val="9"/>
            <color indexed="81"/>
            <rFont val="Tahoma"/>
            <family val="2"/>
          </rPr>
          <t xml:space="preserve">
Potrebbe anche voler dire che l'argine e la stradella assieme separano il pezzo dal Serio Morto</t>
        </r>
      </text>
    </comment>
    <comment ref="J243" authorId="0" shapeId="0" xr:uid="{E8715492-CC3B-419E-A1C8-FBA01DBF3AA6}">
      <text>
        <r>
          <rPr>
            <b/>
            <sz val="9"/>
            <color indexed="81"/>
            <rFont val="Tahoma"/>
            <family val="2"/>
          </rPr>
          <t>Identificazione con qualche problema.</t>
        </r>
      </text>
    </comment>
    <comment ref="AM243" authorId="0" shapeId="0" xr:uid="{3A6E7E10-8024-4FE2-B964-A0DEDA0159BC}">
      <text>
        <r>
          <rPr>
            <b/>
            <sz val="9"/>
            <color indexed="81"/>
            <rFont val="Tahoma"/>
            <family val="2"/>
          </rPr>
          <t>c'è scritto 12, ma è errato e correggendo 10 (esattamente quanto il sedume seguente) il conto torna.</t>
        </r>
        <r>
          <rPr>
            <sz val="9"/>
            <color indexed="81"/>
            <rFont val="Tahoma"/>
            <family val="2"/>
          </rPr>
          <t xml:space="preserve">
</t>
        </r>
      </text>
    </comment>
    <comment ref="F246" authorId="0" shapeId="0" xr:uid="{A7613691-3736-4BA4-A974-C5F2E7BE38F5}">
      <text>
        <r>
          <rPr>
            <b/>
            <sz val="9"/>
            <color indexed="81"/>
            <rFont val="Tahoma"/>
            <family val="2"/>
          </rPr>
          <t>Ms. Fulvio Cassano D.r q. ...</t>
        </r>
        <r>
          <rPr>
            <sz val="9"/>
            <color indexed="81"/>
            <rFont val="Tahoma"/>
            <family val="2"/>
          </rPr>
          <t xml:space="preserve">
</t>
        </r>
      </text>
    </comment>
    <comment ref="W255" authorId="0" shapeId="0" xr:uid="{862720D0-1854-40BF-9957-C417E0858EDE}">
      <text>
        <r>
          <rPr>
            <b/>
            <sz val="9"/>
            <color indexed="81"/>
            <rFont val="Tahoma"/>
            <family val="2"/>
          </rPr>
          <t>stradella sua ragione</t>
        </r>
        <r>
          <rPr>
            <sz val="9"/>
            <color indexed="81"/>
            <rFont val="Tahoma"/>
            <family val="2"/>
          </rPr>
          <t xml:space="preserve">
</t>
        </r>
      </text>
    </comment>
    <comment ref="AD255" authorId="0" shapeId="0" xr:uid="{79316099-E4CA-4097-B3D4-5CA939FF7B24}">
      <text>
        <r>
          <rPr>
            <b/>
            <sz val="9"/>
            <color indexed="81"/>
            <rFont val="Tahoma"/>
            <family val="2"/>
          </rPr>
          <t>similmente</t>
        </r>
        <r>
          <rPr>
            <sz val="9"/>
            <color indexed="81"/>
            <rFont val="Tahoma"/>
            <family val="2"/>
          </rPr>
          <t xml:space="preserve">
</t>
        </r>
      </text>
    </comment>
    <comment ref="L256" authorId="0" shapeId="0" xr:uid="{FA07AF48-6EFB-49AA-9995-006DA0497FC4}">
      <text>
        <r>
          <rPr>
            <b/>
            <sz val="9"/>
            <color indexed="81"/>
            <rFont val="Tahoma"/>
            <family val="2"/>
          </rPr>
          <t>a monte a d.o pezzo</t>
        </r>
        <r>
          <rPr>
            <sz val="9"/>
            <color indexed="81"/>
            <rFont val="Tahoma"/>
            <family val="2"/>
          </rPr>
          <t xml:space="preserve">
</t>
        </r>
      </text>
    </comment>
    <comment ref="AA258" authorId="0" shapeId="0" xr:uid="{D245AD0E-2CB0-4CA9-A18A-9D680B9961A6}">
      <text>
        <r>
          <rPr>
            <b/>
            <sz val="9"/>
            <color indexed="81"/>
            <rFont val="Tahoma"/>
            <family val="2"/>
          </rPr>
          <t>compresa la rivada che và dietro alla Roggia</t>
        </r>
        <r>
          <rPr>
            <sz val="9"/>
            <color indexed="81"/>
            <rFont val="Tahoma"/>
            <family val="2"/>
          </rPr>
          <t xml:space="preserve">
</t>
        </r>
      </text>
    </comment>
    <comment ref="L259" authorId="0" shapeId="0" xr:uid="{A2D13658-E8D4-4F53-A70E-7A352AE64A17}">
      <text>
        <r>
          <rPr>
            <b/>
            <sz val="9"/>
            <color indexed="81"/>
            <rFont val="Tahoma"/>
            <family val="2"/>
          </rPr>
          <t>à sera parte al Cavaterra dietro il Menasutto</t>
        </r>
        <r>
          <rPr>
            <sz val="9"/>
            <color indexed="81"/>
            <rFont val="Tahoma"/>
            <family val="2"/>
          </rPr>
          <t xml:space="preserve">
</t>
        </r>
      </text>
    </comment>
    <comment ref="L260" authorId="0" shapeId="0" xr:uid="{A3522153-75B4-4C28-AB66-DF22A8A7CB5D}">
      <text>
        <r>
          <rPr>
            <b/>
            <sz val="9"/>
            <color indexed="81"/>
            <rFont val="Tahoma"/>
            <family val="2"/>
          </rPr>
          <t>à sera parte il Cavaterra dietro la strada</t>
        </r>
        <r>
          <rPr>
            <sz val="9"/>
            <color indexed="81"/>
            <rFont val="Tahoma"/>
            <family val="2"/>
          </rPr>
          <t xml:space="preserve">
</t>
        </r>
      </text>
    </comment>
    <comment ref="J276" authorId="0" shapeId="0" xr:uid="{A8EE7612-F3C5-49A9-B123-600AF5BE8C86}">
      <text>
        <r>
          <rPr>
            <b/>
            <sz val="9"/>
            <color indexed="81"/>
            <rFont val="Tahoma"/>
            <family val="2"/>
          </rPr>
          <t>il resto al Convento di S.Benedetto al ecc.co.
In realtà è assegnato agli stessi fratelli Nicchi all'Ecclesiastico (tra il 552 e il 553)</t>
        </r>
        <r>
          <rPr>
            <sz val="9"/>
            <color indexed="81"/>
            <rFont val="Tahoma"/>
            <family val="2"/>
          </rPr>
          <t xml:space="preserve">
</t>
        </r>
      </text>
    </comment>
    <comment ref="R276" authorId="0" shapeId="0" xr:uid="{E7085EDD-FD2F-4E3A-86EA-46F1D8FE4206}">
      <text>
        <r>
          <rPr>
            <b/>
            <sz val="9"/>
            <color indexed="81"/>
            <rFont val="Tahoma"/>
            <family val="2"/>
          </rPr>
          <t>ò</t>
        </r>
        <r>
          <rPr>
            <sz val="9"/>
            <color indexed="81"/>
            <rFont val="Tahoma"/>
            <family val="2"/>
          </rPr>
          <t xml:space="preserve">
</t>
        </r>
      </text>
    </comment>
    <comment ref="J277" authorId="0" shapeId="0" xr:uid="{75773E7A-281A-4803-8D4D-2951043FE7FC}">
      <text>
        <r>
          <rPr>
            <b/>
            <sz val="9"/>
            <color indexed="81"/>
            <rFont val="Tahoma"/>
            <family val="2"/>
          </rPr>
          <t>il resto al Convento di S.Benedetto al ecc.co.
In realtà è assegnato agli stessi fratelli Nicchi all'Ecclesiastico (tra il 553 e il 554)</t>
        </r>
        <r>
          <rPr>
            <sz val="9"/>
            <color indexed="81"/>
            <rFont val="Tahoma"/>
            <family val="2"/>
          </rPr>
          <t xml:space="preserve">
</t>
        </r>
      </text>
    </comment>
    <comment ref="J278" authorId="0" shapeId="0" xr:uid="{0967CF0E-72BC-4C83-B316-FCD4E28C94BA}">
      <text>
        <r>
          <rPr>
            <b/>
            <sz val="9"/>
            <color indexed="81"/>
            <rFont val="Tahoma"/>
            <family val="2"/>
          </rPr>
          <t>utente:</t>
        </r>
        <r>
          <rPr>
            <sz val="9"/>
            <color indexed="81"/>
            <rFont val="Tahoma"/>
            <family val="2"/>
          </rPr>
          <t>Sulla pagina a fronte c'è un'annotazione del 1686 che sembra togliere 52 L 18 S e 9 d ai Nicchi perché assegnati ai Nob. H.i (?) per cui andrebbero tolti 9 d di Estimo.</t>
        </r>
      </text>
    </comment>
    <comment ref="W278" authorId="0" shapeId="0" xr:uid="{6F20C3D4-F5BF-4E91-9420-197D0E719DC2}">
      <text>
        <r>
          <rPr>
            <b/>
            <sz val="9"/>
            <color indexed="81"/>
            <rFont val="Tahoma"/>
            <family val="2"/>
          </rPr>
          <t>Era Ms. … Patrino, è stato riempito lo spazio con 'Carlo' con inchiostro diverso.</t>
        </r>
        <r>
          <rPr>
            <sz val="9"/>
            <color indexed="81"/>
            <rFont val="Tahoma"/>
            <family val="2"/>
          </rPr>
          <t xml:space="preserve">
</t>
        </r>
      </text>
    </comment>
    <comment ref="L279" authorId="0" shapeId="0" xr:uid="{EE873793-BB7A-4A01-B2C0-EE70E500082C}">
      <text>
        <r>
          <rPr>
            <b/>
            <sz val="9"/>
            <color indexed="81"/>
            <rFont val="Tahoma"/>
            <family val="2"/>
          </rPr>
          <t>a sera a d.o pezzo compreso in dette coherenze</t>
        </r>
        <r>
          <rPr>
            <sz val="9"/>
            <color indexed="81"/>
            <rFont val="Tahoma"/>
            <family val="2"/>
          </rPr>
          <t xml:space="preserve">
</t>
        </r>
      </text>
    </comment>
    <comment ref="J282" authorId="0" shapeId="0" xr:uid="{03578A3B-655A-4E4B-965C-F93B35693E71}">
      <text>
        <r>
          <rPr>
            <sz val="9"/>
            <color indexed="81"/>
            <rFont val="Tahoma"/>
            <family val="2"/>
          </rPr>
          <t xml:space="preserve">Saltato il n. 280
</t>
        </r>
      </text>
    </comment>
    <comment ref="L283" authorId="0" shapeId="0" xr:uid="{B26AB359-A92A-4174-BDC4-76BC7179C7A2}">
      <text>
        <r>
          <rPr>
            <b/>
            <sz val="9"/>
            <color indexed="81"/>
            <rFont val="Tahoma"/>
            <family val="2"/>
          </rPr>
          <t>E' la cascina Mirandola.</t>
        </r>
        <r>
          <rPr>
            <sz val="9"/>
            <color indexed="81"/>
            <rFont val="Tahoma"/>
            <family val="2"/>
          </rPr>
          <t xml:space="preserve">
</t>
        </r>
      </text>
    </comment>
    <comment ref="R284" authorId="0" shapeId="0" xr:uid="{F4AC75D6-B3C1-4078-923E-6A3506B5BC3F}">
      <text>
        <r>
          <rPr>
            <b/>
            <sz val="9"/>
            <color indexed="81"/>
            <rFont val="Tahoma"/>
            <family val="2"/>
          </rPr>
          <t>ò</t>
        </r>
        <r>
          <rPr>
            <sz val="9"/>
            <color indexed="81"/>
            <rFont val="Tahoma"/>
            <family val="2"/>
          </rPr>
          <t xml:space="preserve">
</t>
        </r>
      </text>
    </comment>
    <comment ref="Q285" authorId="0" shapeId="0" xr:uid="{ACD40FAF-1773-497E-AFD8-4E80E1D4CA15}">
      <text>
        <r>
          <rPr>
            <b/>
            <sz val="9"/>
            <color indexed="81"/>
            <rFont val="Tahoma"/>
            <family val="2"/>
          </rPr>
          <t>Vedi il 445 Boccalaro.</t>
        </r>
        <r>
          <rPr>
            <sz val="9"/>
            <color indexed="81"/>
            <rFont val="Tahoma"/>
            <family val="2"/>
          </rPr>
          <t xml:space="preserve">
</t>
        </r>
      </text>
    </comment>
    <comment ref="Q289" authorId="0" shapeId="0" xr:uid="{6C17CFB3-40C5-4E2A-880A-6544B08BAC6A}">
      <text>
        <r>
          <rPr>
            <b/>
            <sz val="9"/>
            <color indexed="81"/>
            <rFont val="Tahoma"/>
            <family val="2"/>
          </rPr>
          <t>L'iniziale è una F. Viene spontaneo correggerlo in Turbade, ma il trattino depone per la F.</t>
        </r>
        <r>
          <rPr>
            <sz val="9"/>
            <color indexed="81"/>
            <rFont val="Tahoma"/>
            <family val="2"/>
          </rPr>
          <t xml:space="preserve">
Può darsi che sia un errore (sistematico) di trascrizione del copista secentesco, come può essere stata una dizione ambigua.</t>
        </r>
      </text>
    </comment>
    <comment ref="AD290" authorId="0" shapeId="0" xr:uid="{E8CE4C50-822D-4D4B-9522-C659C9683B26}">
      <text>
        <r>
          <rPr>
            <b/>
            <sz val="9"/>
            <color indexed="81"/>
            <rFont val="Tahoma"/>
            <family val="2"/>
          </rPr>
          <t>in realtà proprietario risulta il genero e tutore Giulio Benvenuti (confusione usuale)</t>
        </r>
        <r>
          <rPr>
            <sz val="9"/>
            <color indexed="81"/>
            <rFont val="Tahoma"/>
            <family val="2"/>
          </rPr>
          <t xml:space="preserve">
</t>
        </r>
      </text>
    </comment>
    <comment ref="W300" authorId="0" shapeId="0" xr:uid="{4CF35B59-EE9D-4B94-8DF0-F85A8D39B755}">
      <text>
        <r>
          <rPr>
            <b/>
            <sz val="9"/>
            <color indexed="81"/>
            <rFont val="Tahoma"/>
            <family val="2"/>
          </rPr>
          <t>il medemo</t>
        </r>
      </text>
    </comment>
    <comment ref="AA300" authorId="0" shapeId="0" xr:uid="{E19CB0E9-D7B9-4AE3-AB8B-A4CBB59034B8}">
      <text>
        <r>
          <rPr>
            <b/>
            <sz val="9"/>
            <color indexed="81"/>
            <rFont val="Tahoma"/>
            <family val="2"/>
          </rPr>
          <t>parte il medemo</t>
        </r>
        <r>
          <rPr>
            <sz val="9"/>
            <color indexed="81"/>
            <rFont val="Tahoma"/>
            <family val="2"/>
          </rPr>
          <t xml:space="preserve">
</t>
        </r>
      </text>
    </comment>
    <comment ref="L302" authorId="0" shapeId="0" xr:uid="{18BC239B-9837-4114-8484-A44F193BA6F1}">
      <text>
        <r>
          <rPr>
            <b/>
            <sz val="9"/>
            <color indexed="81"/>
            <rFont val="Tahoma"/>
            <family val="2"/>
          </rPr>
          <t>in due quadri</t>
        </r>
        <r>
          <rPr>
            <sz val="9"/>
            <color indexed="81"/>
            <rFont val="Tahoma"/>
            <family val="2"/>
          </rPr>
          <t xml:space="preserve">
</t>
        </r>
      </text>
    </comment>
    <comment ref="Q302" authorId="0" shapeId="0" xr:uid="{611F2AD3-C008-4B7F-8591-E897444FC584}">
      <text>
        <r>
          <rPr>
            <b/>
            <sz val="9"/>
            <color indexed="81"/>
            <rFont val="Tahoma"/>
            <family val="2"/>
          </rPr>
          <t>in due quadri</t>
        </r>
        <r>
          <rPr>
            <sz val="9"/>
            <color indexed="81"/>
            <rFont val="Tahoma"/>
            <family val="2"/>
          </rPr>
          <t xml:space="preserve">
</t>
        </r>
      </text>
    </comment>
    <comment ref="AA302" authorId="0" shapeId="0" xr:uid="{0A8573EF-55C4-485D-96E6-F707571B1578}">
      <text>
        <r>
          <rPr>
            <b/>
            <sz val="9"/>
            <color indexed="81"/>
            <rFont val="Tahoma"/>
            <family val="2"/>
          </rPr>
          <t>il simile</t>
        </r>
      </text>
    </comment>
    <comment ref="AE302" authorId="0" shapeId="0" xr:uid="{FFE4D476-FD56-4E92-8AB6-440F45214CE6}">
      <text>
        <r>
          <rPr>
            <b/>
            <sz val="9"/>
            <color indexed="81"/>
            <rFont val="Tahoma"/>
            <family val="2"/>
          </rPr>
          <t>parte RA sua ragione (di Patrino o dei Bremaschi?) e parte a Solco</t>
        </r>
        <r>
          <rPr>
            <sz val="9"/>
            <color indexed="81"/>
            <rFont val="Tahoma"/>
            <family val="2"/>
          </rPr>
          <t xml:space="preserve">
</t>
        </r>
      </text>
    </comment>
    <comment ref="L303" authorId="0" shapeId="0" xr:uid="{87F5B61D-BB1C-4030-93EB-0E17F187E083}">
      <text>
        <r>
          <rPr>
            <b/>
            <sz val="9"/>
            <color indexed="81"/>
            <rFont val="Tahoma"/>
            <family val="2"/>
          </rPr>
          <t>in due quadri</t>
        </r>
        <r>
          <rPr>
            <sz val="9"/>
            <color indexed="81"/>
            <rFont val="Tahoma"/>
            <family val="2"/>
          </rPr>
          <t xml:space="preserve">
</t>
        </r>
      </text>
    </comment>
    <comment ref="R303" authorId="0" shapeId="0" xr:uid="{E8482E56-B56E-4D26-AF16-1802236CA6BE}">
      <text>
        <r>
          <rPr>
            <b/>
            <sz val="9"/>
            <color indexed="81"/>
            <rFont val="Tahoma"/>
            <family val="2"/>
          </rPr>
          <t>è</t>
        </r>
        <r>
          <rPr>
            <sz val="9"/>
            <color indexed="81"/>
            <rFont val="Tahoma"/>
            <family val="2"/>
          </rPr>
          <t xml:space="preserve">
</t>
        </r>
      </text>
    </comment>
    <comment ref="U305" authorId="0" shapeId="0" xr:uid="{8F550E41-BA22-4010-B4C5-2931260E925D}">
      <text>
        <r>
          <rPr>
            <b/>
            <sz val="9"/>
            <color indexed="81"/>
            <rFont val="Tahoma"/>
            <family val="2"/>
          </rPr>
          <t>sua ragione</t>
        </r>
        <r>
          <rPr>
            <sz val="9"/>
            <color indexed="81"/>
            <rFont val="Tahoma"/>
            <family val="2"/>
          </rPr>
          <t xml:space="preserve">
</t>
        </r>
      </text>
    </comment>
    <comment ref="AY311" authorId="0" shapeId="0" xr:uid="{5651C968-BF43-4459-8CAE-69DAD2F93078}">
      <text>
        <r>
          <rPr>
            <sz val="9"/>
            <color indexed="81"/>
            <rFont val="Tahoma"/>
            <family val="2"/>
          </rPr>
          <t>Sembra di leggere 235, ma si tratta di 239.</t>
        </r>
      </text>
    </comment>
    <comment ref="AP313" authorId="0" shapeId="0" xr:uid="{3D74FF7C-F2C3-493E-8927-BAF5F45D157B}">
      <text>
        <r>
          <rPr>
            <b/>
            <sz val="9"/>
            <color indexed="81"/>
            <rFont val="Tahoma"/>
            <family val="2"/>
          </rPr>
          <t>sembra trascritto erroneamente per 192</t>
        </r>
        <r>
          <rPr>
            <sz val="9"/>
            <color indexed="81"/>
            <rFont val="Tahoma"/>
            <family val="2"/>
          </rPr>
          <t xml:space="preserve">
</t>
        </r>
      </text>
    </comment>
    <comment ref="BA313" authorId="0" shapeId="0" xr:uid="{963E6873-9CEA-40AC-B350-79CC887B7761}">
      <text>
        <r>
          <rPr>
            <b/>
            <sz val="9"/>
            <color indexed="81"/>
            <rFont val="Tahoma"/>
            <family val="2"/>
          </rPr>
          <t>L'errore già segnalato viene mantenuto</t>
        </r>
        <r>
          <rPr>
            <sz val="9"/>
            <color indexed="81"/>
            <rFont val="Tahoma"/>
            <family val="2"/>
          </rPr>
          <t xml:space="preserve">
</t>
        </r>
      </text>
    </comment>
    <comment ref="M314" authorId="0" shapeId="0" xr:uid="{0E758311-C2BE-4929-92CD-3E27B8D0DE2A}">
      <text>
        <r>
          <rPr>
            <b/>
            <sz val="9"/>
            <color indexed="81"/>
            <rFont val="Tahoma"/>
            <family val="2"/>
          </rPr>
          <t>sedume non dichiarato</t>
        </r>
        <r>
          <rPr>
            <sz val="9"/>
            <color indexed="81"/>
            <rFont val="Tahoma"/>
            <family val="2"/>
          </rPr>
          <t xml:space="preserve">
</t>
        </r>
      </text>
    </comment>
    <comment ref="L318" authorId="0" shapeId="0" xr:uid="{7EE6DD3B-F722-4BF3-8286-2A78966AC80E}">
      <text>
        <r>
          <rPr>
            <b/>
            <sz val="9"/>
            <color indexed="81"/>
            <rFont val="Tahoma"/>
            <family val="2"/>
          </rPr>
          <t>sabbia, è gerra nuda, con un puoco di Testa arborata verso sera</t>
        </r>
        <r>
          <rPr>
            <sz val="9"/>
            <color indexed="81"/>
            <rFont val="Tahoma"/>
            <family val="2"/>
          </rPr>
          <t xml:space="preserve">
</t>
        </r>
      </text>
    </comment>
    <comment ref="BP318" authorId="0" shapeId="0" xr:uid="{4105CBA4-5B5A-4312-A646-103CF7506AE1}">
      <text>
        <r>
          <rPr>
            <b/>
            <sz val="9"/>
            <color indexed="81"/>
            <rFont val="Tahoma"/>
            <family val="2"/>
          </rPr>
          <t xml:space="preserve">sabbia, è gerra nuda, con un puoco di Testa arborata verso sera
</t>
        </r>
        <r>
          <rPr>
            <sz val="9"/>
            <color indexed="81"/>
            <rFont val="Tahoma"/>
            <family val="2"/>
          </rPr>
          <t xml:space="preserve">
</t>
        </r>
      </text>
    </comment>
    <comment ref="L319" authorId="0" shapeId="0" xr:uid="{6B7F5EB9-777D-4BF6-BF39-3C3871A5463A}">
      <text>
        <r>
          <rPr>
            <b/>
            <sz val="9"/>
            <color indexed="81"/>
            <rFont val="Tahoma"/>
            <family val="2"/>
          </rPr>
          <t>a monte a d.o pezzo</t>
        </r>
        <r>
          <rPr>
            <sz val="9"/>
            <color indexed="81"/>
            <rFont val="Tahoma"/>
            <family val="2"/>
          </rPr>
          <t xml:space="preserve">
</t>
        </r>
      </text>
    </comment>
    <comment ref="L320" authorId="0" shapeId="0" xr:uid="{B3BA69D9-3AD1-4C49-B784-22D59EE5EE7D}">
      <text>
        <r>
          <rPr>
            <b/>
            <sz val="9"/>
            <color indexed="81"/>
            <rFont val="Tahoma"/>
            <family val="2"/>
          </rPr>
          <t>in piu quadri</t>
        </r>
        <r>
          <rPr>
            <sz val="9"/>
            <color indexed="81"/>
            <rFont val="Tahoma"/>
            <family val="2"/>
          </rPr>
          <t xml:space="preserve">
</t>
        </r>
      </text>
    </comment>
    <comment ref="Q320" authorId="0" shapeId="0" xr:uid="{46DFAB1F-FDF8-4199-A086-D6F5037FC75D}">
      <text>
        <r>
          <rPr>
            <b/>
            <sz val="9"/>
            <color indexed="81"/>
            <rFont val="Tahoma"/>
            <family val="2"/>
          </rPr>
          <t>in piu quadri</t>
        </r>
        <r>
          <rPr>
            <sz val="9"/>
            <color indexed="81"/>
            <rFont val="Tahoma"/>
            <family val="2"/>
          </rPr>
          <t xml:space="preserve">
</t>
        </r>
      </text>
    </comment>
    <comment ref="AD320" authorId="0" shapeId="0" xr:uid="{4C2EB966-3912-4AD2-BBE1-9259F4C37B4C}">
      <text>
        <r>
          <rPr>
            <b/>
            <sz val="9"/>
            <color indexed="81"/>
            <rFont val="Tahoma"/>
            <family val="2"/>
          </rPr>
          <t>a monte bocchello, et oltre Nob. Donna Vigo, è detto Pré Crotto</t>
        </r>
      </text>
    </comment>
    <comment ref="AP321" authorId="0" shapeId="0" xr:uid="{B966E6A2-54A9-4F17-81CB-97B71AE2B969}">
      <text>
        <r>
          <rPr>
            <b/>
            <sz val="9"/>
            <color indexed="81"/>
            <rFont val="Tahoma"/>
            <family val="2"/>
          </rPr>
          <t>c'è qualche errore consistente</t>
        </r>
        <r>
          <rPr>
            <sz val="9"/>
            <color indexed="81"/>
            <rFont val="Tahoma"/>
            <family val="2"/>
          </rPr>
          <t xml:space="preserve">
</t>
        </r>
      </text>
    </comment>
    <comment ref="BQ321" authorId="0" shapeId="0" xr:uid="{AC4CF99C-8469-4C70-BBE1-4044DA54AC10}">
      <text>
        <r>
          <rPr>
            <b/>
            <sz val="9"/>
            <color indexed="81"/>
            <rFont val="Tahoma"/>
            <family val="2"/>
          </rPr>
          <t>E' la strada di Izano</t>
        </r>
        <r>
          <rPr>
            <sz val="9"/>
            <color indexed="81"/>
            <rFont val="Tahoma"/>
            <family val="2"/>
          </rPr>
          <t xml:space="preserve">
</t>
        </r>
      </text>
    </comment>
    <comment ref="Q322" authorId="0" shapeId="0" xr:uid="{10DA40BD-E922-4104-9FE6-0AD3445297B7}">
      <text>
        <r>
          <rPr>
            <b/>
            <sz val="9"/>
            <color indexed="81"/>
            <rFont val="Tahoma"/>
            <family val="2"/>
          </rPr>
          <t>in tre quadri</t>
        </r>
      </text>
    </comment>
    <comment ref="T322" authorId="0" shapeId="0" xr:uid="{01EC68DA-0A6A-4E23-8F8C-18F05F5CEE3E}">
      <text>
        <r>
          <rPr>
            <b/>
            <sz val="9"/>
            <color indexed="81"/>
            <rFont val="Tahoma"/>
            <family val="2"/>
          </rPr>
          <t>mentre l'argine è sicuramente interposto tra il bocchello e il Serio Morto, lo stesso non è certo per la strada.</t>
        </r>
      </text>
    </comment>
    <comment ref="AD325" authorId="0" shapeId="0" xr:uid="{AC4CEBF7-BE27-441B-B0E5-CF407A60AF03}">
      <text>
        <r>
          <rPr>
            <b/>
            <sz val="9"/>
            <color indexed="81"/>
            <rFont val="Tahoma"/>
            <family val="2"/>
          </rPr>
          <t>similm.te mediante regresso</t>
        </r>
      </text>
    </comment>
    <comment ref="AD326" authorId="0" shapeId="0" xr:uid="{E0CFCBFB-E209-46FC-81FF-D2CEB95BBBB1}">
      <text>
        <r>
          <rPr>
            <b/>
            <sz val="9"/>
            <color indexed="81"/>
            <rFont val="Tahoma"/>
            <family val="2"/>
          </rPr>
          <t>il simile (sembra non includa anche Crotti)</t>
        </r>
        <r>
          <rPr>
            <sz val="9"/>
            <color indexed="81"/>
            <rFont val="Tahoma"/>
            <family val="2"/>
          </rPr>
          <t xml:space="preserve">
</t>
        </r>
      </text>
    </comment>
    <comment ref="BA330" authorId="0" shapeId="0" xr:uid="{D3178D87-7AC8-481D-9F8F-75C34ACB8373}">
      <text>
        <r>
          <rPr>
            <b/>
            <sz val="9"/>
            <color indexed="81"/>
            <rFont val="Tahoma"/>
            <family val="2"/>
          </rPr>
          <t>l'errore è riportato</t>
        </r>
        <r>
          <rPr>
            <sz val="9"/>
            <color indexed="81"/>
            <rFont val="Tahoma"/>
            <family val="2"/>
          </rPr>
          <t xml:space="preserve">
</t>
        </r>
      </text>
    </comment>
    <comment ref="J334" authorId="0" shapeId="0" xr:uid="{56B970BD-1B6D-48DE-8D93-B42689AC86ED}">
      <text>
        <r>
          <rPr>
            <b/>
            <sz val="9"/>
            <color indexed="81"/>
            <rFont val="Tahoma"/>
            <family val="2"/>
          </rPr>
          <t>Al termine della sezione riservata ai cittadini, un'annotazione successiva al 1709 dice che in quell'anno furono tolti due pezzi a Pré Giov. Batta. Dotto perché appartenenti a Castelnuovo (totale 84 L di rendita, 14 d d'Estimo): sembrano essere il 333 e il 334.</t>
        </r>
        <r>
          <rPr>
            <sz val="9"/>
            <color indexed="81"/>
            <rFont val="Tahoma"/>
            <family val="2"/>
          </rPr>
          <t xml:space="preserve">
</t>
        </r>
      </text>
    </comment>
    <comment ref="K334" authorId="0" shapeId="0" xr:uid="{B0A7145D-5D27-40EA-ACB3-85278AA0BDB4}">
      <text>
        <r>
          <rPr>
            <b/>
            <sz val="9"/>
            <color indexed="81"/>
            <rFont val="Tahoma"/>
            <family val="2"/>
          </rPr>
          <t>Non segnalato, ma è la metà (meno) mancante del 211/1 di Della Noce Domenico.</t>
        </r>
        <r>
          <rPr>
            <sz val="9"/>
            <color indexed="81"/>
            <rFont val="Tahoma"/>
            <family val="2"/>
          </rPr>
          <t xml:space="preserve">
</t>
        </r>
      </text>
    </comment>
    <comment ref="J335" authorId="0" shapeId="0" xr:uid="{AFE15A99-DAC5-4A67-8D8D-97DB46F08BE3}">
      <text>
        <r>
          <rPr>
            <b/>
            <sz val="9"/>
            <color indexed="81"/>
            <rFont val="Tahoma"/>
            <family val="2"/>
          </rPr>
          <t>Al termine della sezione riservata ai cittadini, un'annotazione successiva al 1709 dice che in quell'anno furono tolti due pezzi a Pré Giov. Batta. Dotto perché appartenenti a Castelnuovo (totale 84 L di rendita, 14 d d'Estimo): sembrano essere il 333 e il 334.</t>
        </r>
        <r>
          <rPr>
            <sz val="9"/>
            <color indexed="81"/>
            <rFont val="Tahoma"/>
            <family val="2"/>
          </rPr>
          <t xml:space="preserve">
</t>
        </r>
      </text>
    </comment>
    <comment ref="W336" authorId="0" shapeId="0" xr:uid="{A0081BAD-11A7-40A5-9EC8-6C817A5BEA86}">
      <text>
        <r>
          <rPr>
            <b/>
            <sz val="9"/>
            <color indexed="81"/>
            <rFont val="Tahoma"/>
            <family val="2"/>
          </rPr>
          <t>non avendo altri pezzi a PortaSerio, potrebbe essere in comune di Madignano</t>
        </r>
        <r>
          <rPr>
            <sz val="9"/>
            <color indexed="81"/>
            <rFont val="Tahoma"/>
            <family val="2"/>
          </rPr>
          <t xml:space="preserve">
</t>
        </r>
      </text>
    </comment>
    <comment ref="K339" authorId="0" shapeId="0" xr:uid="{FEE8B1A7-5F75-47E3-9C3D-A1D32F690709}">
      <text>
        <r>
          <rPr>
            <b/>
            <sz val="9"/>
            <color indexed="81"/>
            <rFont val="Tahoma"/>
            <family val="2"/>
          </rPr>
          <t xml:space="preserve">non dice di chi è il resto. Potrebbe essere il brolo 516 di GA Benello </t>
        </r>
        <r>
          <rPr>
            <sz val="9"/>
            <color indexed="81"/>
            <rFont val="Tahoma"/>
            <family val="2"/>
          </rPr>
          <t xml:space="preserve">
</t>
        </r>
      </text>
    </comment>
    <comment ref="L339" authorId="0" shapeId="0" xr:uid="{A4780EA0-34BD-41E2-A5AD-7FD4EE6FEEE5}">
      <text>
        <r>
          <rPr>
            <b/>
            <sz val="9"/>
            <color indexed="81"/>
            <rFont val="Tahoma"/>
            <family val="2"/>
          </rPr>
          <t>sedume, ò Chios di Casa. Quasi come se Chios di Casa fosse un nome generico e non un nome proprio.
Inoltre apparentemente non è edificato, almeno per la parte di Gio.Andrea Patrino.</t>
        </r>
        <r>
          <rPr>
            <sz val="9"/>
            <color indexed="81"/>
            <rFont val="Tahoma"/>
            <family val="2"/>
          </rPr>
          <t xml:space="preserve">
</t>
        </r>
      </text>
    </comment>
    <comment ref="J345" authorId="0" shapeId="0" xr:uid="{9D3A071E-7C97-4D3A-A83A-ACCADB89158A}">
      <text>
        <r>
          <rPr>
            <b/>
            <sz val="9"/>
            <color indexed="81"/>
            <rFont val="Tahoma"/>
            <family val="2"/>
          </rPr>
          <t>Condivide nome, metri quadrati e caratteristiche con il confinante 93 della ND Vigo, ma, mentre quello rende 5 L e 5 s la pertica, questo rende 11 L e 5 s la pertica, il che è esorbitante. Non so dare una spiegazione.</t>
        </r>
      </text>
    </comment>
    <comment ref="K350" authorId="0" shapeId="0" xr:uid="{837CD234-050D-4093-81FD-35A04C1B291C}">
      <text>
        <r>
          <rPr>
            <b/>
            <sz val="9"/>
            <color indexed="81"/>
            <rFont val="Tahoma"/>
            <family val="2"/>
          </rPr>
          <t>il resto al Consortio S.s.mo Sacram.to in s.Giacomo</t>
        </r>
      </text>
    </comment>
    <comment ref="T350" authorId="0" shapeId="0" xr:uid="{441DE0B8-2A28-4668-B20F-63CE02DE66BA}">
      <text>
        <r>
          <rPr>
            <b/>
            <sz val="9"/>
            <color indexed="81"/>
            <rFont val="Tahoma"/>
            <family val="2"/>
          </rPr>
          <t>specifica che le coerenze riguardano tutto il pezzo</t>
        </r>
        <r>
          <rPr>
            <sz val="9"/>
            <color indexed="81"/>
            <rFont val="Tahoma"/>
            <family val="2"/>
          </rPr>
          <t xml:space="preserve">
</t>
        </r>
      </text>
    </comment>
    <comment ref="Q351" authorId="0" shapeId="0" xr:uid="{B419AE67-A853-4501-A811-CD73EC0A87C0}">
      <text>
        <r>
          <rPr>
            <b/>
            <sz val="9"/>
            <color indexed="81"/>
            <rFont val="Tahoma"/>
            <family val="2"/>
          </rPr>
          <t>Nel Sommarione i due campi corrispondenti 65 e 66 si chiamano Borina, che è più credibile di Brina.</t>
        </r>
        <r>
          <rPr>
            <sz val="9"/>
            <color indexed="81"/>
            <rFont val="Tahoma"/>
            <family val="2"/>
          </rPr>
          <t xml:space="preserve">
</t>
        </r>
      </text>
    </comment>
    <comment ref="R352" authorId="0" shapeId="0" xr:uid="{137EC40C-802E-47BE-9EBD-DD448D147077}">
      <text>
        <r>
          <rPr>
            <sz val="9"/>
            <color indexed="81"/>
            <rFont val="Tahoma"/>
            <family val="2"/>
          </rPr>
          <t xml:space="preserve">
ò</t>
        </r>
      </text>
    </comment>
    <comment ref="BQ352" authorId="0" shapeId="0" xr:uid="{179C617C-1DBF-4946-B10D-787EB506F002}">
      <text>
        <r>
          <rPr>
            <b/>
            <sz val="9"/>
            <color indexed="81"/>
            <rFont val="Tahoma"/>
            <family val="2"/>
          </rPr>
          <t>probabilmente la strada di Izano</t>
        </r>
        <r>
          <rPr>
            <sz val="9"/>
            <color indexed="81"/>
            <rFont val="Tahoma"/>
            <family val="2"/>
          </rPr>
          <t xml:space="preserve">
</t>
        </r>
      </text>
    </comment>
    <comment ref="AP353" authorId="0" shapeId="0" xr:uid="{33819140-B015-48E7-8F0F-8FF5F2DC3EED}">
      <text>
        <r>
          <rPr>
            <b/>
            <sz val="9"/>
            <color indexed="81"/>
            <rFont val="Tahoma"/>
            <family val="2"/>
          </rPr>
          <t>errore per 194</t>
        </r>
        <r>
          <rPr>
            <sz val="9"/>
            <color indexed="81"/>
            <rFont val="Tahoma"/>
            <family val="2"/>
          </rPr>
          <t xml:space="preserve">
</t>
        </r>
      </text>
    </comment>
    <comment ref="R356" authorId="0" shapeId="0" xr:uid="{59922A8D-4881-427B-A36E-1C9C99B55C2E}">
      <text>
        <r>
          <rPr>
            <b/>
            <sz val="9"/>
            <color indexed="81"/>
            <rFont val="Tahoma"/>
            <family val="2"/>
          </rPr>
          <t>ò</t>
        </r>
        <r>
          <rPr>
            <sz val="9"/>
            <color indexed="81"/>
            <rFont val="Tahoma"/>
            <family val="2"/>
          </rPr>
          <t xml:space="preserve">
</t>
        </r>
      </text>
    </comment>
    <comment ref="J358" authorId="0" shapeId="0" xr:uid="{DCFB8410-81AF-4E8B-8577-3634718E3F06}">
      <text>
        <r>
          <rPr>
            <b/>
            <sz val="9"/>
            <color indexed="81"/>
            <rFont val="Tahoma"/>
            <family val="2"/>
          </rPr>
          <t xml:space="preserve">Si è ipotizzato che si tratti di una parte di proprietà divisa per via ereditaria, la cui altra parte sia il 479-480 di Ms Scipion Fogarolo. Questa ipotesi necessita conferme, in quanto i confini non sono del tutto coerenti, ma per il momento sembra la soluzione migliore per quest'area.
</t>
        </r>
      </text>
    </comment>
    <comment ref="BA359" authorId="0" shapeId="0" xr:uid="{28254098-7657-43E2-8BEE-5673E0897C50}">
      <text>
        <r>
          <rPr>
            <b/>
            <sz val="9"/>
            <color indexed="81"/>
            <rFont val="Tahoma"/>
            <family val="2"/>
          </rPr>
          <t>l'errore viene riportato</t>
        </r>
        <r>
          <rPr>
            <sz val="9"/>
            <color indexed="81"/>
            <rFont val="Tahoma"/>
            <family val="2"/>
          </rPr>
          <t xml:space="preserve">
</t>
        </r>
      </text>
    </comment>
    <comment ref="U363" authorId="0" shapeId="0" xr:uid="{9EB9E9CF-C1A0-45DB-89DB-E90388B1AC97}">
      <text>
        <r>
          <rPr>
            <b/>
            <sz val="9"/>
            <color indexed="81"/>
            <rFont val="Tahoma"/>
            <family val="2"/>
          </rPr>
          <t>mediante bochello a tutto</t>
        </r>
      </text>
    </comment>
    <comment ref="AP363" authorId="0" shapeId="0" xr:uid="{222F23E5-4310-4E20-B58C-D616E6190B47}">
      <text>
        <r>
          <rPr>
            <b/>
            <sz val="9"/>
            <color indexed="81"/>
            <rFont val="Tahoma"/>
            <family val="2"/>
          </rPr>
          <t>errore consistente</t>
        </r>
        <r>
          <rPr>
            <sz val="9"/>
            <color indexed="81"/>
            <rFont val="Tahoma"/>
            <family val="2"/>
          </rPr>
          <t xml:space="preserve">
</t>
        </r>
      </text>
    </comment>
    <comment ref="M365" authorId="0" shapeId="0" xr:uid="{6678A740-CBFF-4046-AF08-2E7A4BFE908F}">
      <text>
        <r>
          <rPr>
            <b/>
            <sz val="9"/>
            <color indexed="81"/>
            <rFont val="Tahoma"/>
            <family val="2"/>
          </rPr>
          <t>oppure brolo irriguo?</t>
        </r>
        <r>
          <rPr>
            <sz val="9"/>
            <color indexed="81"/>
            <rFont val="Tahoma"/>
            <family val="2"/>
          </rPr>
          <t xml:space="preserve">
</t>
        </r>
      </text>
    </comment>
    <comment ref="T366" authorId="0" shapeId="0" xr:uid="{9F7A850D-1433-4DF3-AFF2-4E072C3C321C}">
      <text>
        <r>
          <rPr>
            <b/>
            <sz val="9"/>
            <color indexed="81"/>
            <rFont val="Tahoma"/>
            <family val="2"/>
          </rPr>
          <t>med.te roggietta divisa p.r metà</t>
        </r>
        <r>
          <rPr>
            <sz val="9"/>
            <color indexed="81"/>
            <rFont val="Tahoma"/>
            <family val="2"/>
          </rPr>
          <t xml:space="preserve">
</t>
        </r>
      </text>
    </comment>
    <comment ref="BQ367" authorId="0" shapeId="0" xr:uid="{1B4F1F16-37E5-4725-B3AB-164A02DA459C}">
      <text>
        <r>
          <rPr>
            <b/>
            <sz val="9"/>
            <color indexed="81"/>
            <rFont val="Tahoma"/>
            <family val="2"/>
          </rPr>
          <t>mediante roggia Menasutto</t>
        </r>
        <r>
          <rPr>
            <sz val="9"/>
            <color indexed="81"/>
            <rFont val="Tahoma"/>
            <family val="2"/>
          </rPr>
          <t xml:space="preserve">
</t>
        </r>
      </text>
    </comment>
    <comment ref="AA369" authorId="0" shapeId="0" xr:uid="{C65D941A-5EFE-4D72-AB4D-F6D29FFAA9D8}">
      <text>
        <r>
          <rPr>
            <b/>
            <sz val="9"/>
            <color indexed="81"/>
            <rFont val="Tahoma"/>
            <family val="2"/>
          </rPr>
          <t>compreso il Luoco (?)</t>
        </r>
        <r>
          <rPr>
            <sz val="9"/>
            <color indexed="81"/>
            <rFont val="Tahoma"/>
            <family val="2"/>
          </rPr>
          <t xml:space="preserve">
</t>
        </r>
      </text>
    </comment>
    <comment ref="BA370" authorId="0" shapeId="0" xr:uid="{109077F6-F892-467C-A302-841CB2267FC9}">
      <text>
        <r>
          <rPr>
            <b/>
            <sz val="9"/>
            <color indexed="81"/>
            <rFont val="Tahoma"/>
            <family val="2"/>
          </rPr>
          <t>riporta l'errore</t>
        </r>
        <r>
          <rPr>
            <sz val="9"/>
            <color indexed="81"/>
            <rFont val="Tahoma"/>
            <family val="2"/>
          </rPr>
          <t xml:space="preserve">
</t>
        </r>
      </text>
    </comment>
    <comment ref="N373" authorId="0" shapeId="0" xr:uid="{9A253675-B243-4431-B858-45B717EC7828}">
      <text>
        <r>
          <rPr>
            <b/>
            <sz val="9"/>
            <color indexed="81"/>
            <rFont val="Tahoma"/>
            <family val="2"/>
          </rPr>
          <t>non vi sono segnalate case</t>
        </r>
        <r>
          <rPr>
            <sz val="9"/>
            <color indexed="81"/>
            <rFont val="Tahoma"/>
            <family val="2"/>
          </rPr>
          <t xml:space="preserve">
</t>
        </r>
      </text>
    </comment>
    <comment ref="AD375" authorId="0" shapeId="0" xr:uid="{6B68BC6F-6198-41F5-83B8-26748527925F}">
      <text>
        <r>
          <rPr>
            <b/>
            <sz val="9"/>
            <color indexed="81"/>
            <rFont val="Tahoma"/>
            <family val="2"/>
          </rPr>
          <t>sembrerebbe che il resto sia dei fratelli Nicchi, ma ci sono delle incongruenze</t>
        </r>
        <r>
          <rPr>
            <sz val="9"/>
            <color indexed="81"/>
            <rFont val="Tahoma"/>
            <family val="2"/>
          </rPr>
          <t xml:space="preserve">
</t>
        </r>
      </text>
    </comment>
    <comment ref="L379" authorId="0" shapeId="0" xr:uid="{CD70EBDD-6EF9-4EE7-A489-0E23162FF17D}">
      <text>
        <r>
          <rPr>
            <b/>
            <sz val="9"/>
            <color indexed="81"/>
            <rFont val="Tahoma"/>
            <family val="2"/>
          </rPr>
          <t>in due quadri</t>
        </r>
      </text>
    </comment>
    <comment ref="T384" authorId="0" shapeId="0" xr:uid="{B76632B8-455B-4D16-82F3-7335AC93AD13}">
      <text>
        <r>
          <rPr>
            <b/>
            <sz val="9"/>
            <color indexed="81"/>
            <rFont val="Tahoma"/>
            <family val="2"/>
          </rPr>
          <t>oltre all'alberelle poste di novo</t>
        </r>
        <r>
          <rPr>
            <sz val="9"/>
            <color indexed="81"/>
            <rFont val="Tahoma"/>
            <family val="2"/>
          </rPr>
          <t xml:space="preserve">
</t>
        </r>
      </text>
    </comment>
    <comment ref="AD384" authorId="0" shapeId="0" xr:uid="{B3810BEB-4C2C-4D60-A209-23591F9E327B}">
      <text>
        <r>
          <rPr>
            <b/>
            <sz val="9"/>
            <color indexed="81"/>
            <rFont val="Tahoma"/>
            <family val="2"/>
          </rPr>
          <t>oltre all'alberelle poste di novo</t>
        </r>
        <r>
          <rPr>
            <sz val="9"/>
            <color indexed="81"/>
            <rFont val="Tahoma"/>
            <family val="2"/>
          </rPr>
          <t xml:space="preserve">
</t>
        </r>
      </text>
    </comment>
    <comment ref="AA388" authorId="0" shapeId="0" xr:uid="{C338B332-8E84-4578-8DB2-9B79ACDD27AA}">
      <text>
        <r>
          <rPr>
            <b/>
            <sz val="9"/>
            <color indexed="81"/>
            <rFont val="Tahoma"/>
            <family val="2"/>
          </rPr>
          <t>il simile</t>
        </r>
      </text>
    </comment>
    <comment ref="U390" authorId="0" shapeId="0" xr:uid="{80603605-89D7-44C1-8197-30AB92DC3D63}">
      <text>
        <r>
          <rPr>
            <sz val="9"/>
            <color indexed="81"/>
            <rFont val="Tahoma"/>
            <family val="2"/>
          </rPr>
          <t xml:space="preserve">sicuro per mezzodì, non altrettanto per mattina
</t>
        </r>
      </text>
    </comment>
    <comment ref="K391" authorId="0" shapeId="0" xr:uid="{DD5D150C-515A-4B7D-A260-82E59725AB1A}">
      <text>
        <r>
          <rPr>
            <b/>
            <sz val="9"/>
            <color indexed="81"/>
            <rFont val="Tahoma"/>
            <family val="2"/>
          </rPr>
          <t>Sembrerebbe che le 23 pertiche e 3 tavole mancanti siano il 19 di MA Tensino.</t>
        </r>
        <r>
          <rPr>
            <sz val="9"/>
            <color indexed="81"/>
            <rFont val="Tahoma"/>
            <family val="2"/>
          </rPr>
          <t xml:space="preserve">
</t>
        </r>
      </text>
    </comment>
    <comment ref="W394" authorId="0" shapeId="0" xr:uid="{43151400-4FC1-43CC-9680-5D07FD87CB90}">
      <text>
        <r>
          <rPr>
            <b/>
            <sz val="9"/>
            <color indexed="81"/>
            <rFont val="Tahoma"/>
            <family val="2"/>
          </rPr>
          <t>il simile. Potrebbe applicarsi anche al precedente 'sua ragione'</t>
        </r>
        <r>
          <rPr>
            <sz val="9"/>
            <color indexed="81"/>
            <rFont val="Tahoma"/>
            <family val="2"/>
          </rPr>
          <t xml:space="preserve">
</t>
        </r>
      </text>
    </comment>
    <comment ref="Q399" authorId="0" shapeId="0" xr:uid="{1BA0DDBF-D7B5-4DC3-9BB3-8C53800E97C2}">
      <text>
        <r>
          <rPr>
            <b/>
            <sz val="9"/>
            <color indexed="81"/>
            <rFont val="Tahoma"/>
            <family val="2"/>
          </rPr>
          <t>inizialmente tralasciato, il nome è stato scritto sopra il rigo da altra grafia</t>
        </r>
        <r>
          <rPr>
            <sz val="9"/>
            <color indexed="81"/>
            <rFont val="Tahoma"/>
            <family val="2"/>
          </rPr>
          <t xml:space="preserve">
</t>
        </r>
      </text>
    </comment>
    <comment ref="AA402" authorId="0" shapeId="0" xr:uid="{1DDF6F13-4E4D-4BA2-8E7A-3FE3C1DEC80D}">
      <text>
        <r>
          <rPr>
            <b/>
            <sz val="9"/>
            <color indexed="81"/>
            <rFont val="Tahoma"/>
            <family val="2"/>
          </rPr>
          <t>il simile (vale forse anche per Zurla?)</t>
        </r>
      </text>
    </comment>
    <comment ref="Q403" authorId="0" shapeId="0" xr:uid="{0030420F-AB56-4C62-9009-9047454BEA93}">
      <text>
        <r>
          <rPr>
            <b/>
            <sz val="9"/>
            <color indexed="81"/>
            <rFont val="Tahoma"/>
            <family val="2"/>
          </rPr>
          <t>scritto sopra il rigo d
a altra grafia</t>
        </r>
        <r>
          <rPr>
            <sz val="9"/>
            <color indexed="81"/>
            <rFont val="Tahoma"/>
            <family val="2"/>
          </rPr>
          <t xml:space="preserve">
</t>
        </r>
      </text>
    </comment>
    <comment ref="R403" authorId="0" shapeId="0" xr:uid="{BEF79089-6743-4E9B-9933-EE1129BDB28D}">
      <text>
        <r>
          <rPr>
            <b/>
            <sz val="9"/>
            <color indexed="81"/>
            <rFont val="Tahoma"/>
            <family val="2"/>
          </rPr>
          <t>Nome scritto dal copista originale, apparentemente sostituito da 'La Torre'. Può essere che questa riscrittura, come l'aggiunta de 'Il Pasino' al 398, siano state fatte in seguito a revisione della copia.</t>
        </r>
      </text>
    </comment>
    <comment ref="F411" authorId="0" shapeId="0" xr:uid="{B07F190A-6968-4EFF-9821-3C36B7365B64}">
      <text>
        <r>
          <rPr>
            <b/>
            <sz val="9"/>
            <color indexed="81"/>
            <rFont val="Tahoma"/>
            <family val="2"/>
          </rPr>
          <t>La stessa che nell'Estimo di Offanengo è detta a volte Colonella Ornana. Figlia dell'ufficiale corso colonnello Francesco Ornani, sposò Giovan Battista Guerino Bergamasco.</t>
        </r>
      </text>
    </comment>
    <comment ref="I411" authorId="0" shapeId="0" xr:uid="{D6D41DE8-DDB5-40B2-BD9C-46312A6C19E2}">
      <text>
        <r>
          <rPr>
            <b/>
            <sz val="9"/>
            <color indexed="81"/>
            <rFont val="Tahoma"/>
            <family val="2"/>
          </rPr>
          <t xml:space="preserve"> Figlia dell'ufficiale corso colonnello Francesco Ornani, era vedova di Giovan Battista Guerino Bergamasco.</t>
        </r>
      </text>
    </comment>
    <comment ref="J411" authorId="0" shapeId="0" xr:uid="{1CC11801-FB13-43DE-A710-58421A4027D4}">
      <text>
        <r>
          <rPr>
            <b/>
            <sz val="9"/>
            <color indexed="81"/>
            <rFont val="Tahoma"/>
            <family val="2"/>
          </rPr>
          <t>anche se il totale calcolato presenta 12 tavole in più, l'altra parte (non dichiarata) dovrebbe essere il 478 di Ms, Scipion Fogarolo.</t>
        </r>
        <r>
          <rPr>
            <sz val="9"/>
            <color indexed="81"/>
            <rFont val="Tahoma"/>
            <family val="2"/>
          </rPr>
          <t xml:space="preserve">
</t>
        </r>
      </text>
    </comment>
    <comment ref="M411" authorId="0" shapeId="0" xr:uid="{D541DBCA-F08F-4AE1-B0E9-29353BF7C5F8}">
      <text>
        <r>
          <rPr>
            <b/>
            <sz val="9"/>
            <color indexed="81"/>
            <rFont val="Tahoma"/>
            <family val="2"/>
          </rPr>
          <t>probabimente è un aratorio irriguo, come l'ipotetica parte 2 (478) con cui condivide la stessa alta rendita.</t>
        </r>
        <r>
          <rPr>
            <sz val="9"/>
            <color indexed="81"/>
            <rFont val="Tahoma"/>
            <family val="2"/>
          </rPr>
          <t xml:space="preserve">
</t>
        </r>
      </text>
    </comment>
    <comment ref="L414" authorId="0" shapeId="0" xr:uid="{5D186F5E-0BD3-4E4F-B365-499B41D0B65A}">
      <text>
        <r>
          <rPr>
            <b/>
            <sz val="9"/>
            <color indexed="81"/>
            <rFont val="Tahoma"/>
            <family val="2"/>
          </rPr>
          <t>sedume, è Chioso di Casa ar. avid.o</t>
        </r>
        <r>
          <rPr>
            <sz val="9"/>
            <color indexed="81"/>
            <rFont val="Tahoma"/>
            <family val="2"/>
          </rPr>
          <t xml:space="preserve">
</t>
        </r>
      </text>
    </comment>
    <comment ref="Q414" authorId="0" shapeId="0" xr:uid="{27B2DC35-84BC-4173-9039-127F9658E053}">
      <text>
        <r>
          <rPr>
            <b/>
            <sz val="9"/>
            <color indexed="81"/>
            <rFont val="Tahoma"/>
            <family val="2"/>
          </rPr>
          <t>sedume, è Chioso di Casa ar. avid.o:
come se Chioso di Casa fosse una classificazione e non un appellativo o agronimo</t>
        </r>
        <r>
          <rPr>
            <sz val="9"/>
            <color indexed="81"/>
            <rFont val="Tahoma"/>
            <family val="2"/>
          </rPr>
          <t xml:space="preserve">
</t>
        </r>
      </text>
    </comment>
    <comment ref="AP414" authorId="0" shapeId="0" xr:uid="{48DE6999-C582-4A90-B843-363751F42FA9}">
      <text>
        <r>
          <rPr>
            <b/>
            <sz val="9"/>
            <color indexed="81"/>
            <rFont val="Tahoma"/>
            <family val="2"/>
          </rPr>
          <t>notevole errore di calcolo</t>
        </r>
        <r>
          <rPr>
            <sz val="9"/>
            <color indexed="81"/>
            <rFont val="Tahoma"/>
            <family val="2"/>
          </rPr>
          <t xml:space="preserve">
</t>
        </r>
      </text>
    </comment>
    <comment ref="BA415" authorId="0" shapeId="0" xr:uid="{73265B3B-F75E-46D3-84E3-461925E9D382}">
      <text>
        <r>
          <rPr>
            <b/>
            <sz val="9"/>
            <color indexed="81"/>
            <rFont val="Tahoma"/>
            <family val="2"/>
          </rPr>
          <t>l'errore del 413 viene riportato</t>
        </r>
        <r>
          <rPr>
            <sz val="9"/>
            <color indexed="81"/>
            <rFont val="Tahoma"/>
            <family val="2"/>
          </rPr>
          <t xml:space="preserve">
</t>
        </r>
      </text>
    </comment>
    <comment ref="L417" authorId="0" shapeId="0" xr:uid="{0091B7C8-64F7-410D-8993-EFD6E2388521}">
      <text>
        <r>
          <rPr>
            <b/>
            <sz val="9"/>
            <color indexed="81"/>
            <rFont val="Tahoma"/>
            <family val="2"/>
          </rPr>
          <t>a monte à d.o pezzo</t>
        </r>
        <r>
          <rPr>
            <sz val="9"/>
            <color indexed="81"/>
            <rFont val="Tahoma"/>
            <family val="2"/>
          </rPr>
          <t xml:space="preserve">
</t>
        </r>
      </text>
    </comment>
    <comment ref="W417" authorId="0" shapeId="0" xr:uid="{B86E0E39-C5FA-4A30-8B01-15A4B4B61D70}">
      <text>
        <r>
          <rPr>
            <b/>
            <sz val="9"/>
            <color indexed="81"/>
            <rFont val="Tahoma"/>
            <family val="2"/>
          </rPr>
          <t>pezzo 415</t>
        </r>
        <r>
          <rPr>
            <sz val="9"/>
            <color indexed="81"/>
            <rFont val="Tahoma"/>
            <family val="2"/>
          </rPr>
          <t xml:space="preserve">
</t>
        </r>
      </text>
    </comment>
    <comment ref="AI420" authorId="0" shapeId="0" xr:uid="{5E790DE6-59A1-428C-B102-963E692A11E9}">
      <text>
        <r>
          <rPr>
            <b/>
            <sz val="9"/>
            <color indexed="81"/>
            <rFont val="Tahoma"/>
            <family val="2"/>
          </rPr>
          <t>rilasciato una roggietta per traverso</t>
        </r>
        <r>
          <rPr>
            <sz val="9"/>
            <color indexed="81"/>
            <rFont val="Tahoma"/>
            <family val="2"/>
          </rPr>
          <t xml:space="preserve">
</t>
        </r>
      </text>
    </comment>
    <comment ref="BL420" authorId="0" shapeId="0" xr:uid="{5D9CBE2F-D5E2-43B7-A874-5C636F71D838}">
      <text>
        <r>
          <rPr>
            <b/>
            <sz val="9"/>
            <color indexed="81"/>
            <rFont val="Tahoma"/>
            <family val="2"/>
          </rPr>
          <t>rilasciato una roggietta per traverso</t>
        </r>
      </text>
    </comment>
    <comment ref="L421" authorId="0" shapeId="0" xr:uid="{09FB0840-80E9-46B8-B366-5D1E24842F91}">
      <text>
        <r>
          <rPr>
            <b/>
            <sz val="9"/>
            <color indexed="81"/>
            <rFont val="Tahoma"/>
            <family val="2"/>
          </rPr>
          <t>in quattro quadri</t>
        </r>
        <r>
          <rPr>
            <sz val="9"/>
            <color indexed="81"/>
            <rFont val="Tahoma"/>
            <family val="2"/>
          </rPr>
          <t xml:space="preserve">
</t>
        </r>
      </text>
    </comment>
    <comment ref="Q421" authorId="0" shapeId="0" xr:uid="{581A82B1-90C3-4E28-874B-2DF1968AB1D8}">
      <text>
        <r>
          <rPr>
            <b/>
            <sz val="9"/>
            <color indexed="81"/>
            <rFont val="Tahoma"/>
            <family val="2"/>
          </rPr>
          <t>Un nome per quadro</t>
        </r>
        <r>
          <rPr>
            <sz val="9"/>
            <color indexed="81"/>
            <rFont val="Tahoma"/>
            <family val="2"/>
          </rPr>
          <t xml:space="preserve">
</t>
        </r>
      </text>
    </comment>
    <comment ref="R421" authorId="0" shapeId="0" xr:uid="{EA320CEA-CA95-49C1-86D8-F6E86D06FB13}">
      <text>
        <r>
          <rPr>
            <b/>
            <sz val="9"/>
            <color indexed="81"/>
            <rFont val="Tahoma"/>
            <family val="2"/>
          </rPr>
          <t>Un nome per quadro</t>
        </r>
        <r>
          <rPr>
            <sz val="9"/>
            <color indexed="81"/>
            <rFont val="Tahoma"/>
            <family val="2"/>
          </rPr>
          <t xml:space="preserve">
</t>
        </r>
      </text>
    </comment>
    <comment ref="AD423" authorId="0" shapeId="0" xr:uid="{85982AAF-070D-4DD8-B6A8-EF04DCE1BB2B}">
      <text>
        <r>
          <rPr>
            <b/>
            <sz val="9"/>
            <color indexed="81"/>
            <rFont val="Tahoma"/>
            <family val="2"/>
          </rPr>
          <t>strada compreso l'Argine.
Probabilmente intende l'argine tra la Mondura e la Strada Maestra</t>
        </r>
      </text>
    </comment>
    <comment ref="L424" authorId="0" shapeId="0" xr:uid="{5D5F50C8-E002-44D4-8825-2FDCA5FC843E}">
      <text>
        <r>
          <rPr>
            <b/>
            <sz val="9"/>
            <color indexed="81"/>
            <rFont val="Tahoma"/>
            <family val="2"/>
          </rPr>
          <t>argine tra il fossato Vedro , et il Bocchello della Mondura</t>
        </r>
        <r>
          <rPr>
            <sz val="9"/>
            <color indexed="81"/>
            <rFont val="Tahoma"/>
            <family val="2"/>
          </rPr>
          <t xml:space="preserve">
</t>
        </r>
      </text>
    </comment>
    <comment ref="L428" authorId="0" shapeId="0" xr:uid="{31A2A2D7-2BD5-44D9-A38D-4F8967DC112B}">
      <text>
        <r>
          <rPr>
            <b/>
            <sz val="9"/>
            <color indexed="81"/>
            <rFont val="Tahoma"/>
            <family val="2"/>
          </rPr>
          <t>tra il Serio Morto, et il bochello della Mondura</t>
        </r>
        <r>
          <rPr>
            <sz val="9"/>
            <color indexed="81"/>
            <rFont val="Tahoma"/>
            <family val="2"/>
          </rPr>
          <t xml:space="preserve">
</t>
        </r>
      </text>
    </comment>
    <comment ref="L429" authorId="0" shapeId="0" xr:uid="{9D2BA157-29F7-449B-A6FF-EA68D4E55F50}">
      <text>
        <r>
          <rPr>
            <b/>
            <sz val="9"/>
            <color indexed="81"/>
            <rFont val="Tahoma"/>
            <family val="2"/>
          </rPr>
          <t xml:space="preserve">
il 428 'à mattina parte del d.o Mazzoletto</t>
        </r>
        <r>
          <rPr>
            <sz val="9"/>
            <color indexed="81"/>
            <rFont val="Tahoma"/>
            <family val="2"/>
          </rPr>
          <t xml:space="preserve">
</t>
        </r>
      </text>
    </comment>
    <comment ref="T429" authorId="0" shapeId="0" xr:uid="{30DB0E57-9318-4416-896A-AB8D2F3E6219}">
      <text>
        <r>
          <rPr>
            <b/>
            <sz val="9"/>
            <color indexed="81"/>
            <rFont val="Tahoma"/>
            <family val="2"/>
          </rPr>
          <t>'parte del d.o Mazzoletto'</t>
        </r>
        <r>
          <rPr>
            <sz val="9"/>
            <color indexed="81"/>
            <rFont val="Tahoma"/>
            <family val="2"/>
          </rPr>
          <t xml:space="preserve">
</t>
        </r>
      </text>
    </comment>
    <comment ref="L430" authorId="0" shapeId="0" xr:uid="{3D57A716-FBBB-4420-945E-DF2960A7062E}">
      <text>
        <r>
          <rPr>
            <b/>
            <sz val="9"/>
            <color indexed="81"/>
            <rFont val="Tahoma"/>
            <family val="2"/>
          </rPr>
          <t>trà il Serio Morto, et il roggietto</t>
        </r>
        <r>
          <rPr>
            <sz val="9"/>
            <color indexed="81"/>
            <rFont val="Tahoma"/>
            <family val="2"/>
          </rPr>
          <t xml:space="preserve">
</t>
        </r>
      </text>
    </comment>
    <comment ref="BL431" authorId="0" shapeId="0" xr:uid="{426BFC6C-843D-4314-88D4-21B46000D0B9}">
      <text>
        <r>
          <rPr>
            <b/>
            <sz val="9"/>
            <color indexed="81"/>
            <rFont val="Tahoma"/>
            <family val="2"/>
          </rPr>
          <t>Dall'agronimo si dovrebbe trattare del Gavazolo, almeno in una delle coerenze</t>
        </r>
        <r>
          <rPr>
            <sz val="9"/>
            <color indexed="81"/>
            <rFont val="Tahoma"/>
            <family val="2"/>
          </rPr>
          <t xml:space="preserve">
</t>
        </r>
      </text>
    </comment>
    <comment ref="L432" authorId="0" shapeId="0" xr:uid="{DA40D448-2245-47B8-8D02-9116E115D505}">
      <text>
        <r>
          <rPr>
            <sz val="9"/>
            <color indexed="81"/>
            <rFont val="Tahoma"/>
            <family val="2"/>
          </rPr>
          <t>trà il Serio Morto, et bochello</t>
        </r>
      </text>
    </comment>
    <comment ref="R435" authorId="0" shapeId="0" xr:uid="{957CA0BC-0691-4EDE-B87A-DAF0905BA881}">
      <text>
        <r>
          <rPr>
            <b/>
            <sz val="9"/>
            <color indexed="81"/>
            <rFont val="Tahoma"/>
            <family val="2"/>
          </rPr>
          <t>ò</t>
        </r>
      </text>
    </comment>
    <comment ref="L444" authorId="0" shapeId="0" xr:uid="{FD237AD5-2B43-41B3-8C8D-41BEC8857188}">
      <text>
        <r>
          <rPr>
            <b/>
            <sz val="9"/>
            <color indexed="81"/>
            <rFont val="Tahoma"/>
            <family val="2"/>
          </rPr>
          <t>in due quadri</t>
        </r>
        <r>
          <rPr>
            <sz val="9"/>
            <color indexed="81"/>
            <rFont val="Tahoma"/>
            <family val="2"/>
          </rPr>
          <t xml:space="preserve">
</t>
        </r>
      </text>
    </comment>
    <comment ref="R444" authorId="0" shapeId="0" xr:uid="{000088FE-AB09-4FE6-AF86-8B56033C3445}">
      <text>
        <r>
          <rPr>
            <b/>
            <sz val="9"/>
            <color indexed="81"/>
            <rFont val="Tahoma"/>
            <family val="2"/>
          </rPr>
          <t>é</t>
        </r>
        <r>
          <rPr>
            <sz val="9"/>
            <color indexed="81"/>
            <rFont val="Tahoma"/>
            <family val="2"/>
          </rPr>
          <t xml:space="preserve">
</t>
        </r>
      </text>
    </comment>
    <comment ref="Q446" authorId="0" shapeId="0" xr:uid="{46C8D1B1-961C-47AC-90F2-90ACAEC5B1FD}">
      <text>
        <r>
          <rPr>
            <b/>
            <sz val="9"/>
            <color indexed="81"/>
            <rFont val="Tahoma"/>
            <family val="2"/>
          </rPr>
          <t>In due note a fronte non datate si registra la divisione in 2 parti che vengono attribuite a Ms Fulvio Vimerc.ti e a Pietro Ant.o Visconte, e in entrambe il campo è chiamato Beccalaro. Il confinante a sera è il 284 Il Beccalà di Ms Fulvio Vimercati.</t>
        </r>
        <r>
          <rPr>
            <sz val="9"/>
            <color indexed="81"/>
            <rFont val="Tahoma"/>
            <family val="2"/>
          </rPr>
          <t xml:space="preserve">
Sembra quindi che il nome Boccalaro, che apriva delle problematiche rispetto al Boccalero di Offanengo Minore, in realtà piuttosto lontano.
</t>
        </r>
      </text>
    </comment>
    <comment ref="R446" authorId="0" shapeId="0" xr:uid="{45DB2DFD-F7FE-411B-9514-769DDFC7A85E}">
      <text>
        <r>
          <rPr>
            <b/>
            <sz val="9"/>
            <color indexed="81"/>
            <rFont val="Tahoma"/>
            <family val="2"/>
          </rPr>
          <t>ò</t>
        </r>
        <r>
          <rPr>
            <sz val="9"/>
            <color indexed="81"/>
            <rFont val="Tahoma"/>
            <family val="2"/>
          </rPr>
          <t xml:space="preserve">
</t>
        </r>
      </text>
    </comment>
    <comment ref="L447" authorId="0" shapeId="0" xr:uid="{9923DB6B-1625-4BA6-8C1D-6DB8C6428E1F}">
      <text>
        <r>
          <rPr>
            <sz val="9"/>
            <color indexed="81"/>
            <rFont val="Tahoma"/>
            <family val="2"/>
          </rPr>
          <t xml:space="preserve">Probabilmente a mattina del Campeletto 447
</t>
        </r>
      </text>
    </comment>
    <comment ref="R448" authorId="0" shapeId="0" xr:uid="{42B7CE6F-7499-4DC8-9C07-A2BE7210F4B6}">
      <text>
        <r>
          <rPr>
            <b/>
            <sz val="9"/>
            <color indexed="81"/>
            <rFont val="Tahoma"/>
            <family val="2"/>
          </rPr>
          <t>ò</t>
        </r>
        <r>
          <rPr>
            <sz val="9"/>
            <color indexed="81"/>
            <rFont val="Tahoma"/>
            <family val="2"/>
          </rPr>
          <t xml:space="preserve">
</t>
        </r>
      </text>
    </comment>
    <comment ref="AA448" authorId="0" shapeId="0" xr:uid="{9C80BC8B-EC8B-468C-939E-82CEBEBD3A5A}">
      <text>
        <r>
          <rPr>
            <b/>
            <sz val="9"/>
            <color indexed="81"/>
            <rFont val="Tahoma"/>
            <family val="2"/>
          </rPr>
          <t>sua ragione compreso l'Argine</t>
        </r>
        <r>
          <rPr>
            <sz val="9"/>
            <color indexed="81"/>
            <rFont val="Tahoma"/>
            <family val="2"/>
          </rPr>
          <t xml:space="preserve">
</t>
        </r>
      </text>
    </comment>
    <comment ref="L451" authorId="0" shapeId="0" xr:uid="{0037F2A6-BE75-4386-9E8E-DB67FD0E1223}">
      <text>
        <r>
          <rPr>
            <b/>
            <sz val="9"/>
            <color indexed="81"/>
            <rFont val="Tahoma"/>
            <family val="2"/>
          </rPr>
          <t>a monte a d.e sabbie</t>
        </r>
        <r>
          <rPr>
            <sz val="9"/>
            <color indexed="81"/>
            <rFont val="Tahoma"/>
            <family val="2"/>
          </rPr>
          <t xml:space="preserve">
</t>
        </r>
      </text>
    </comment>
    <comment ref="W451" authorId="0" shapeId="0" xr:uid="{16957DDD-33C6-47C0-9AB0-DB032FB2BF1E}">
      <text>
        <r>
          <rPr>
            <b/>
            <sz val="9"/>
            <color indexed="81"/>
            <rFont val="Tahoma"/>
            <family val="2"/>
          </rPr>
          <t>Sabbie 449</t>
        </r>
        <r>
          <rPr>
            <sz val="9"/>
            <color indexed="81"/>
            <rFont val="Tahoma"/>
            <family val="2"/>
          </rPr>
          <t xml:space="preserve">
</t>
        </r>
      </text>
    </comment>
    <comment ref="J452" authorId="0" shapeId="0" xr:uid="{082C91A0-2B6A-48AF-85AD-1BEBAD33DA23}">
      <text>
        <r>
          <rPr>
            <b/>
            <sz val="9"/>
            <color indexed="81"/>
            <rFont val="Tahoma"/>
            <family val="2"/>
          </rPr>
          <t>difficile attribuire senso a questa numerazione. In realtà sembrerebbe che questo pezzo, come il precedente, sia a monte del 449 e interposto tra esso e il 450.</t>
        </r>
      </text>
    </comment>
    <comment ref="L459" authorId="0" shapeId="0" xr:uid="{02D1E515-0032-4877-A649-9EF0CDBA307C}">
      <text>
        <r>
          <rPr>
            <b/>
            <sz val="9"/>
            <color indexed="81"/>
            <rFont val="Tahoma"/>
            <family val="2"/>
          </rPr>
          <t>in Vergonzana</t>
        </r>
        <r>
          <rPr>
            <sz val="9"/>
            <color indexed="81"/>
            <rFont val="Tahoma"/>
            <family val="2"/>
          </rPr>
          <t xml:space="preserve">
</t>
        </r>
      </text>
    </comment>
    <comment ref="T461" authorId="0" shapeId="0" xr:uid="{322FFA1C-A8AA-49C9-BD7E-D007D8561E9C}">
      <text>
        <r>
          <rPr>
            <b/>
            <sz val="9"/>
            <color indexed="81"/>
            <rFont val="Tahoma"/>
            <family val="2"/>
          </rPr>
          <t>Commune con La Disciplina di S.Marta</t>
        </r>
        <r>
          <rPr>
            <sz val="9"/>
            <color indexed="81"/>
            <rFont val="Tahoma"/>
            <family val="2"/>
          </rPr>
          <t xml:space="preserve">
</t>
        </r>
      </text>
    </comment>
    <comment ref="J463" authorId="0" shapeId="0" xr:uid="{25AD185A-946E-48D2-B1A3-2D3A008088D0}">
      <text>
        <r>
          <rPr>
            <b/>
            <sz val="9"/>
            <color indexed="81"/>
            <rFont val="Tahoma"/>
            <family val="2"/>
          </rPr>
          <t>il 461 consiste soltanto in una riga orizzontale</t>
        </r>
      </text>
    </comment>
    <comment ref="L463" authorId="0" shapeId="0" xr:uid="{21FE70C8-398D-44AE-BC8A-47B3552F54D7}">
      <text>
        <r>
          <rPr>
            <b/>
            <sz val="9"/>
            <color indexed="81"/>
            <rFont val="Tahoma"/>
            <family val="2"/>
          </rPr>
          <t>cavato fuori del pezzo di pertiche trenta due, tavole tredeci nella partita di Dom.co Usubello</t>
        </r>
        <r>
          <rPr>
            <sz val="9"/>
            <color indexed="81"/>
            <rFont val="Tahoma"/>
            <family val="2"/>
          </rPr>
          <t xml:space="preserve">
</t>
        </r>
      </text>
    </comment>
    <comment ref="Q463" authorId="0" shapeId="0" xr:uid="{61F34F86-B018-4187-975B-D83E2D615834}">
      <text>
        <r>
          <rPr>
            <b/>
            <sz val="9"/>
            <color indexed="81"/>
            <rFont val="Tahoma"/>
            <family val="2"/>
          </rPr>
          <t>cavato fuori del pezzo di pertiche trenta due, tavole tredeci nella partita di Dom.co Usubello</t>
        </r>
        <r>
          <rPr>
            <sz val="9"/>
            <color indexed="81"/>
            <rFont val="Tahoma"/>
            <family val="2"/>
          </rPr>
          <t xml:space="preserve">
</t>
        </r>
      </text>
    </comment>
    <comment ref="AB467" authorId="0" shapeId="0" xr:uid="{DE579F83-B686-4B0F-B50F-5FD9427F7704}">
      <text>
        <r>
          <rPr>
            <b/>
            <sz val="9"/>
            <color indexed="81"/>
            <rFont val="Tahoma"/>
            <family val="2"/>
          </rPr>
          <t>rag.ne d.a med.te bochello</t>
        </r>
        <r>
          <rPr>
            <sz val="9"/>
            <color indexed="81"/>
            <rFont val="Tahoma"/>
            <family val="2"/>
          </rPr>
          <t xml:space="preserve">
</t>
        </r>
      </text>
    </comment>
    <comment ref="AP468" authorId="0" shapeId="0" xr:uid="{F3E2A4C3-E698-47AE-A5F1-2EDD49C08A80}">
      <text>
        <r>
          <rPr>
            <b/>
            <sz val="9"/>
            <color indexed="81"/>
            <rFont val="Tahoma"/>
            <family val="2"/>
          </rPr>
          <t>errato</t>
        </r>
      </text>
    </comment>
    <comment ref="BC468" authorId="0" shapeId="0" xr:uid="{921023A1-A9AB-48F0-9122-1F100CF5F8ED}">
      <text>
        <r>
          <rPr>
            <b/>
            <sz val="9"/>
            <color indexed="81"/>
            <rFont val="Tahoma"/>
            <family val="2"/>
          </rPr>
          <t>riporta l'errore</t>
        </r>
        <r>
          <rPr>
            <sz val="9"/>
            <color indexed="81"/>
            <rFont val="Tahoma"/>
            <family val="2"/>
          </rPr>
          <t xml:space="preserve">
</t>
        </r>
      </text>
    </comment>
    <comment ref="AP469" authorId="0" shapeId="0" xr:uid="{44097018-FF63-4ECC-B23E-A8F10BEDA952}">
      <text>
        <r>
          <rPr>
            <b/>
            <sz val="9"/>
            <color indexed="81"/>
            <rFont val="Tahoma"/>
            <family val="2"/>
          </rPr>
          <t>errore consistente</t>
        </r>
        <r>
          <rPr>
            <sz val="9"/>
            <color indexed="81"/>
            <rFont val="Tahoma"/>
            <family val="2"/>
          </rPr>
          <t xml:space="preserve">
</t>
        </r>
      </text>
    </comment>
    <comment ref="L477" authorId="0" shapeId="0" xr:uid="{600171B3-2777-4F76-B080-C3FFCA880D93}">
      <text>
        <r>
          <rPr>
            <b/>
            <sz val="9"/>
            <color indexed="81"/>
            <rFont val="Tahoma"/>
            <family val="2"/>
          </rPr>
          <t>in più quadri</t>
        </r>
        <r>
          <rPr>
            <sz val="9"/>
            <color indexed="81"/>
            <rFont val="Tahoma"/>
            <family val="2"/>
          </rPr>
          <t xml:space="preserve">
</t>
        </r>
      </text>
    </comment>
    <comment ref="Q477" authorId="0" shapeId="0" xr:uid="{5F8A2B2E-57A1-47B4-8DAE-749DB803F582}">
      <text>
        <r>
          <rPr>
            <b/>
            <sz val="9"/>
            <color indexed="81"/>
            <rFont val="Tahoma"/>
            <family val="2"/>
          </rPr>
          <t>in più quadri, Ortaglia, Bonetto, è Penaro</t>
        </r>
        <r>
          <rPr>
            <sz val="9"/>
            <color indexed="81"/>
            <rFont val="Tahoma"/>
            <family val="2"/>
          </rPr>
          <t xml:space="preserve">
</t>
        </r>
      </text>
    </comment>
    <comment ref="R477" authorId="0" shapeId="0" xr:uid="{6A45B1AE-2572-4FCD-B501-E88B93593204}">
      <text>
        <r>
          <rPr>
            <b/>
            <sz val="9"/>
            <color indexed="81"/>
            <rFont val="Tahoma"/>
            <family val="2"/>
          </rPr>
          <t>in più quadri, Ortaglia, Bonetto, è Penaro</t>
        </r>
        <r>
          <rPr>
            <sz val="9"/>
            <color indexed="81"/>
            <rFont val="Tahoma"/>
            <family val="2"/>
          </rPr>
          <t xml:space="preserve">
</t>
        </r>
      </text>
    </comment>
    <comment ref="J479" authorId="0" shapeId="0" xr:uid="{58320EEF-C4D2-460A-A364-8A90D54954E6}">
      <text>
        <r>
          <rPr>
            <b/>
            <sz val="9"/>
            <color indexed="81"/>
            <rFont val="Tahoma"/>
            <family val="2"/>
          </rPr>
          <t xml:space="preserve">
anche se non viene detto, dovrebbe essere la parte mancante del 410/1, di Paola Guerina, quindi 410/2.</t>
        </r>
        <r>
          <rPr>
            <sz val="9"/>
            <color indexed="81"/>
            <rFont val="Tahoma"/>
            <family val="2"/>
          </rPr>
          <t xml:space="preserve">
</t>
        </r>
      </text>
    </comment>
    <comment ref="J480" authorId="0" shapeId="0" xr:uid="{E6723456-5A5B-4297-BFC0-DBD599D47E2F}">
      <text>
        <r>
          <rPr>
            <b/>
            <sz val="9"/>
            <color indexed="81"/>
            <rFont val="Tahoma"/>
            <family val="2"/>
          </rPr>
          <t>[poiché la superficie apparentemente occupata è oltre il doppio e non è giustificata dalla bassa rendita delle case, si ipotizza che una metà circa del sedume e gran parte delle case sia stata per effetto di divisione ereditaria assegnata alla Commissaria Fogarola (pezzo 357 di 5021 mq e case per L 125), senza che le proprietà confinanti ne abbiano tenuto conto nelle coerenze]</t>
        </r>
        <r>
          <rPr>
            <sz val="9"/>
            <color indexed="81"/>
            <rFont val="Tahoma"/>
            <family val="2"/>
          </rPr>
          <t xml:space="preserve">
</t>
        </r>
      </text>
    </comment>
    <comment ref="BA481" authorId="0" shapeId="0" xr:uid="{D85892D1-0F12-4786-AE38-52943CBD0366}">
      <text>
        <r>
          <rPr>
            <b/>
            <sz val="9"/>
            <color indexed="81"/>
            <rFont val="Tahoma"/>
            <family val="2"/>
          </rPr>
          <t>porta avanti un vistoso errore</t>
        </r>
        <r>
          <rPr>
            <sz val="9"/>
            <color indexed="81"/>
            <rFont val="Tahoma"/>
            <family val="2"/>
          </rPr>
          <t xml:space="preserve">
</t>
        </r>
      </text>
    </comment>
    <comment ref="T483" authorId="0" shapeId="0" xr:uid="{1AECC5AD-6744-498B-A200-03866E6C2F88}">
      <text>
        <r>
          <rPr>
            <b/>
            <sz val="9"/>
            <color indexed="81"/>
            <rFont val="Tahoma"/>
            <family val="2"/>
          </rPr>
          <t>Argine sua rag.ne med.te bochello.
Oltre l'argine c'è un'altra proprietà, impossibile che sia di sua proprietà, visto che l'altro terreno suo è dalla parte opposta della Strada Maestra</t>
        </r>
        <r>
          <rPr>
            <sz val="9"/>
            <color indexed="81"/>
            <rFont val="Tahoma"/>
            <family val="2"/>
          </rPr>
          <t xml:space="preserve">
</t>
        </r>
      </text>
    </comment>
    <comment ref="C484" authorId="0" shapeId="0" xr:uid="{6E1E9B80-7B71-4EA3-A131-39A112E5FB8E}">
      <text>
        <r>
          <rPr>
            <b/>
            <sz val="9"/>
            <color indexed="81"/>
            <rFont val="Tahoma"/>
            <family val="2"/>
          </rPr>
          <t>Al termine della sezione dedicata ai cittadini, vi è il seguente riepilogo:
Li Beni Cittadini sotto il Comune di Porta Serio sono
Pert.e 8082 t.e 17   L 40782 S 11 Estimo S 567 d 5
Case                         L 6912 ____ Estimo  S  95 d 1
Le Lire di rendita delle terre sono ricorrette in modo tale da ingenerare dubbi sulla lettura, che è verosimile calcolando a partire dal valore d'estimo.
A fronte vi sono due annotazioni, fatte con grafia e inchiostro diversi rispetto all'annotazione a fronte, ma identici tra loro, datate 1686 e 1709 (il che fa pensare che siano state apposte in una data imprecisabile ma successiva al 1709). 
La prima annotazione riprende quella a fronte del 276 in cui si dice che vanno detratte L 52 S 18 d 9 al valore della Vigna (276) dei fratelli Nicchi (estimo - 9d), erroneamente attribuiti.
La seconda dice che nel 1709 furono tolti due pezzi a Pré Giov. Batta. Dotto perché appartenenti a Castelnuovo (totale 84 L di rendita, 14 d d'Estimo): sembrano essere il 333 e il 334.</t>
        </r>
        <r>
          <rPr>
            <sz val="9"/>
            <color indexed="81"/>
            <rFont val="Tahoma"/>
            <family val="2"/>
          </rPr>
          <t xml:space="preserve">
</t>
        </r>
      </text>
    </comment>
    <comment ref="B485" authorId="0" shapeId="0" xr:uid="{780778C8-9202-4F63-A147-F057E34F4072}">
      <text>
        <r>
          <rPr>
            <b/>
            <sz val="9"/>
            <color indexed="81"/>
            <rFont val="Tahoma"/>
            <family val="2"/>
          </rPr>
          <t>La pagina 126 riporta il riepilogo (vedi Cittadini 484) e a fronte due annotazioni.</t>
        </r>
        <r>
          <rPr>
            <sz val="9"/>
            <color indexed="81"/>
            <rFont val="Tahoma"/>
            <family val="2"/>
          </rPr>
          <t xml:space="preserve">
Solo alla pagina 127 ha inizio la parte destinata ai Contadini.</t>
        </r>
      </text>
    </comment>
    <comment ref="J488" authorId="0" shapeId="0" xr:uid="{2A0D641D-E8D5-4222-8923-306D205638B9}">
      <text>
        <r>
          <rPr>
            <b/>
            <sz val="9"/>
            <color indexed="81"/>
            <rFont val="Tahoma"/>
            <family val="2"/>
          </rPr>
          <t xml:space="preserve">Risulta dalla coerenza a sera: il resto è di Domenico Pavese [tra 505 e 507, numerato 487/2]
A fronte c'è un'annotazione che dice: sotto Izano come da fede 16 giugno 1753 </t>
        </r>
      </text>
    </comment>
    <comment ref="M488" authorId="0" shapeId="0" xr:uid="{917DE43D-9F34-401E-A847-D1C849654087}">
      <text>
        <r>
          <rPr>
            <b/>
            <sz val="9"/>
            <color indexed="81"/>
            <rFont val="Tahoma"/>
            <family val="2"/>
          </rPr>
          <t>dedotto dall'altro pezzo, di Domenico Pavese</t>
        </r>
        <r>
          <rPr>
            <sz val="9"/>
            <color indexed="81"/>
            <rFont val="Tahoma"/>
            <family val="2"/>
          </rPr>
          <t xml:space="preserve">
</t>
        </r>
      </text>
    </comment>
    <comment ref="AA488" authorId="0" shapeId="0" xr:uid="{560B66E6-4AAE-420E-BCE0-062006D87C15}">
      <text>
        <r>
          <rPr>
            <b/>
            <sz val="9"/>
            <color indexed="81"/>
            <rFont val="Tahoma"/>
            <family val="2"/>
          </rPr>
          <t>con il resto a solco</t>
        </r>
        <r>
          <rPr>
            <sz val="9"/>
            <color indexed="81"/>
            <rFont val="Tahoma"/>
            <family val="2"/>
          </rPr>
          <t xml:space="preserve">
</t>
        </r>
      </text>
    </comment>
    <comment ref="F489" authorId="0" shapeId="0" xr:uid="{20975629-CC26-4E43-ACC5-CAB7BA4A691A}">
      <text>
        <r>
          <rPr>
            <b/>
            <sz val="9"/>
            <color indexed="81"/>
            <rFont val="Tahoma"/>
            <family val="2"/>
          </rPr>
          <t>Venendo la provenienza dopo la paternità, non viè certezza che d'Izano non sia riferito solo al padre.</t>
        </r>
        <r>
          <rPr>
            <sz val="9"/>
            <color indexed="81"/>
            <rFont val="Tahoma"/>
            <family val="2"/>
          </rPr>
          <t xml:space="preserve">
</t>
        </r>
      </text>
    </comment>
    <comment ref="M490" authorId="0" shapeId="0" xr:uid="{1F0DCB95-4854-4169-8D7D-EECB9A576725}">
      <text>
        <r>
          <rPr>
            <b/>
            <sz val="9"/>
            <color indexed="81"/>
            <rFont val="Tahoma"/>
            <family val="2"/>
          </rPr>
          <t>data la rendita elevata ( 2 L 10 S), difficile considerarlo un incolto.</t>
        </r>
        <r>
          <rPr>
            <sz val="9"/>
            <color indexed="81"/>
            <rFont val="Tahoma"/>
            <family val="2"/>
          </rPr>
          <t xml:space="preserve">
</t>
        </r>
      </text>
    </comment>
    <comment ref="L491" authorId="0" shapeId="0" xr:uid="{491B46E2-392C-4C7E-8B12-F3D2BB4FE443}">
      <text>
        <r>
          <rPr>
            <b/>
            <sz val="9"/>
            <color indexed="81"/>
            <rFont val="Tahoma"/>
            <family val="2"/>
          </rPr>
          <t>a sera à d.o pezzo</t>
        </r>
        <r>
          <rPr>
            <sz val="9"/>
            <color indexed="81"/>
            <rFont val="Tahoma"/>
            <family val="2"/>
          </rPr>
          <t xml:space="preserve">
</t>
        </r>
      </text>
    </comment>
    <comment ref="U495" authorId="0" shapeId="0" xr:uid="{0C862DF1-7209-474F-B55C-7D9155890047}">
      <text>
        <r>
          <rPr>
            <sz val="9"/>
            <color indexed="81"/>
            <rFont val="Tahoma"/>
            <family val="2"/>
          </rPr>
          <t xml:space="preserve">come la coerenza a monte, sembrerebbe che il pezzo del confinante sia in comune di Offanengo
</t>
        </r>
      </text>
    </comment>
    <comment ref="AD495" authorId="0" shapeId="0" xr:uid="{ED3C5593-7939-48EB-AFF7-0FB637F693B7}">
      <text>
        <r>
          <rPr>
            <b/>
            <sz val="9"/>
            <color indexed="81"/>
            <rFont val="Tahoma"/>
            <family val="2"/>
          </rPr>
          <t>come per il confine a mattina, sembra che il pezzo del confinante sia in comune di Offanengo</t>
        </r>
        <r>
          <rPr>
            <sz val="9"/>
            <color indexed="81"/>
            <rFont val="Tahoma"/>
            <family val="2"/>
          </rPr>
          <t xml:space="preserve">
</t>
        </r>
      </text>
    </comment>
    <comment ref="AE496" authorId="0" shapeId="0" xr:uid="{0FF72142-9370-47F3-AA1B-692E581B7B76}">
      <text>
        <r>
          <rPr>
            <b/>
            <sz val="9"/>
            <color indexed="81"/>
            <rFont val="Tahoma"/>
            <family val="2"/>
          </rPr>
          <t>è Chiesa med.ma.
Diversamente che da altre occorrenze, provvisoriamente concludo trattarsi dell'edificio della stessa chiesa parrocchiale di San Bernardino.</t>
        </r>
        <r>
          <rPr>
            <sz val="9"/>
            <color indexed="81"/>
            <rFont val="Tahoma"/>
            <family val="2"/>
          </rPr>
          <t xml:space="preserve">
</t>
        </r>
      </text>
    </comment>
    <comment ref="AX497" authorId="0" shapeId="0" xr:uid="{745B686B-7628-40C1-9CC1-C94C514A9CC4}">
      <text>
        <r>
          <rPr>
            <b/>
            <sz val="9"/>
            <color indexed="81"/>
            <rFont val="Tahoma"/>
            <family val="2"/>
          </rPr>
          <t>per la Chiesa Parrocchiale</t>
        </r>
        <r>
          <rPr>
            <sz val="9"/>
            <color indexed="81"/>
            <rFont val="Tahoma"/>
            <family val="2"/>
          </rPr>
          <t xml:space="preserve">
</t>
        </r>
      </text>
    </comment>
    <comment ref="BQ499" authorId="0" shapeId="0" xr:uid="{A54C8E81-0547-4816-BCA3-1E05D2D741BF}">
      <text>
        <r>
          <rPr>
            <b/>
            <sz val="9"/>
            <color indexed="81"/>
            <rFont val="Tahoma"/>
            <family val="2"/>
          </rPr>
          <t>sembra che si tratti della strada di Izano</t>
        </r>
        <r>
          <rPr>
            <sz val="9"/>
            <color indexed="81"/>
            <rFont val="Tahoma"/>
            <family val="2"/>
          </rPr>
          <t xml:space="preserve">
</t>
        </r>
      </text>
    </comment>
    <comment ref="J503" authorId="0" shapeId="0" xr:uid="{CE51B56F-9DAB-4780-A318-E46FC4AC220D}">
      <text>
        <r>
          <rPr>
            <b/>
            <sz val="9"/>
            <color indexed="81"/>
            <rFont val="Tahoma"/>
            <family val="2"/>
          </rPr>
          <t>a fronte c'è scritto che passa a Nicolò Maria Bondente, il che si accorda con la proprietà Marazzi Bianca vedova Bondenti del 1815.</t>
        </r>
        <r>
          <rPr>
            <sz val="9"/>
            <color indexed="81"/>
            <rFont val="Tahoma"/>
            <family val="2"/>
          </rPr>
          <t xml:space="preserve">
</t>
        </r>
      </text>
    </comment>
    <comment ref="K503" authorId="0" shapeId="0" xr:uid="{FB94E710-6994-47C0-8EBC-14F159AFD265}">
      <text>
        <r>
          <rPr>
            <b/>
            <sz val="9"/>
            <color indexed="81"/>
            <rFont val="Tahoma"/>
            <family val="2"/>
          </rPr>
          <t>il resto a Margaritta sua sorella.
Le coerenze sono dichiarate per il tutto</t>
        </r>
        <r>
          <rPr>
            <sz val="9"/>
            <color indexed="81"/>
            <rFont val="Tahoma"/>
            <family val="2"/>
          </rPr>
          <t xml:space="preserve">
</t>
        </r>
      </text>
    </comment>
    <comment ref="M505" authorId="0" shapeId="0" xr:uid="{97C686DA-25E2-4A74-9D4E-77D89A3D67DF}">
      <text>
        <r>
          <rPr>
            <b/>
            <sz val="9"/>
            <color indexed="81"/>
            <rFont val="Tahoma"/>
            <family val="2"/>
          </rPr>
          <t>la rendita è eccessiva per essere un aratorio asciutto (6 L 1 S).</t>
        </r>
        <r>
          <rPr>
            <sz val="9"/>
            <color indexed="81"/>
            <rFont val="Tahoma"/>
            <family val="2"/>
          </rPr>
          <t xml:space="preserve">
</t>
        </r>
      </text>
    </comment>
    <comment ref="J508" authorId="0" shapeId="0" xr:uid="{B96E4529-1A6A-438D-A018-4E1FCFEA2279}">
      <text>
        <r>
          <rPr>
            <b/>
            <sz val="9"/>
            <color indexed="81"/>
            <rFont val="Tahoma"/>
            <family val="2"/>
          </rPr>
          <t>il resto è il 487/1 di Bertolameo Crotto</t>
        </r>
        <r>
          <rPr>
            <sz val="9"/>
            <color indexed="81"/>
            <rFont val="Tahoma"/>
            <family val="2"/>
          </rPr>
          <t xml:space="preserve">
</t>
        </r>
      </text>
    </comment>
    <comment ref="BM509" authorId="0" shapeId="0" xr:uid="{5869E723-8ED9-4965-B56F-4780FF7F5A31}">
      <text>
        <r>
          <rPr>
            <sz val="9"/>
            <color indexed="81"/>
            <rFont val="Tahoma"/>
            <family val="2"/>
          </rPr>
          <t xml:space="preserve">probabilmente sarà la stessa roggia vecchia
</t>
        </r>
      </text>
    </comment>
    <comment ref="S511" authorId="0" shapeId="0" xr:uid="{181A59B8-D63F-484F-8FF9-0AE00EB2D9DE}">
      <text>
        <r>
          <rPr>
            <b/>
            <sz val="9"/>
            <color indexed="81"/>
            <rFont val="Tahoma"/>
            <charset val="1"/>
          </rPr>
          <t>Pur non individuato. Era certamente parte di Vergonzana.</t>
        </r>
        <r>
          <rPr>
            <sz val="9"/>
            <color indexed="81"/>
            <rFont val="Tahoma"/>
            <charset val="1"/>
          </rPr>
          <t xml:space="preserve">
</t>
        </r>
      </text>
    </comment>
    <comment ref="BQ511" authorId="0" shapeId="0" xr:uid="{6188F0F3-1231-4F96-BB62-B7301B295647}">
      <text>
        <r>
          <rPr>
            <b/>
            <sz val="9"/>
            <color indexed="81"/>
            <rFont val="Tahoma"/>
            <family val="2"/>
          </rPr>
          <t>difficile si tratti della strada di Offanengo, più probabilmente di quella di Izano</t>
        </r>
        <r>
          <rPr>
            <sz val="9"/>
            <color indexed="81"/>
            <rFont val="Tahoma"/>
            <family val="2"/>
          </rPr>
          <t xml:space="preserve">
</t>
        </r>
      </text>
    </comment>
    <comment ref="W512" authorId="0" shapeId="0" xr:uid="{E8253035-EE3C-4963-A8F1-31C1D5BBB74E}">
      <text>
        <r>
          <rPr>
            <b/>
            <sz val="9"/>
            <color indexed="81"/>
            <rFont val="Tahoma"/>
            <family val="2"/>
          </rPr>
          <t>Argine oltre roggietta</t>
        </r>
        <r>
          <rPr>
            <sz val="9"/>
            <color indexed="81"/>
            <rFont val="Tahoma"/>
            <family val="2"/>
          </rPr>
          <t xml:space="preserve">
</t>
        </r>
      </text>
    </comment>
    <comment ref="BP512" authorId="0" shapeId="0" xr:uid="{AFDDB09D-8E03-4E50-A67D-821DC9C69755}">
      <text>
        <r>
          <rPr>
            <b/>
            <sz val="9"/>
            <color indexed="81"/>
            <rFont val="Tahoma"/>
            <family val="2"/>
          </rPr>
          <t>oltre roggietta</t>
        </r>
        <r>
          <rPr>
            <sz val="9"/>
            <color indexed="81"/>
            <rFont val="Tahoma"/>
            <family val="2"/>
          </rPr>
          <t xml:space="preserve">
</t>
        </r>
      </text>
    </comment>
    <comment ref="F515" authorId="0" shapeId="0" xr:uid="{27CF2EAC-E29A-414C-8BAE-AE46D051E749}">
      <text>
        <r>
          <rPr>
            <b/>
            <sz val="9"/>
            <color indexed="81"/>
            <rFont val="Tahoma"/>
            <family val="2"/>
          </rPr>
          <t>Come in altri casi (finora 1) in cui il locativo segue la paternità, resta un dubbio se si tratti della residenza o della provenienza.</t>
        </r>
        <r>
          <rPr>
            <sz val="9"/>
            <color indexed="81"/>
            <rFont val="Tahoma"/>
            <family val="2"/>
          </rPr>
          <t xml:space="preserve">
</t>
        </r>
      </text>
    </comment>
    <comment ref="BQ515" authorId="0" shapeId="0" xr:uid="{F01ED4F4-44F3-41CA-A7A2-5DEEA708DCEE}">
      <text>
        <r>
          <rPr>
            <b/>
            <sz val="9"/>
            <color indexed="81"/>
            <rFont val="Tahoma"/>
            <family val="2"/>
          </rPr>
          <t>probabilmente è quella di Izano</t>
        </r>
        <r>
          <rPr>
            <sz val="9"/>
            <color indexed="81"/>
            <rFont val="Tahoma"/>
            <family val="2"/>
          </rPr>
          <t xml:space="preserve">
</t>
        </r>
      </text>
    </comment>
    <comment ref="BQ516" authorId="0" shapeId="0" xr:uid="{2091121A-67BA-41E9-8127-035F14AC6C97}">
      <text>
        <r>
          <rPr>
            <b/>
            <sz val="9"/>
            <color indexed="81"/>
            <rFont val="Tahoma"/>
            <family val="2"/>
          </rPr>
          <t>probabilmente è quella di Izano</t>
        </r>
        <r>
          <rPr>
            <sz val="9"/>
            <color indexed="81"/>
            <rFont val="Tahoma"/>
            <family val="2"/>
          </rPr>
          <t xml:space="preserve">
</t>
        </r>
      </text>
    </comment>
    <comment ref="S517" authorId="0" shapeId="0" xr:uid="{AFAED170-7DF3-4924-848D-7090FB711B29}">
      <text>
        <r>
          <rPr>
            <b/>
            <sz val="9"/>
            <color indexed="81"/>
            <rFont val="Tahoma"/>
            <charset val="1"/>
          </rPr>
          <t>Pur non individuato. Era certamente parte di Vergonzana.</t>
        </r>
        <r>
          <rPr>
            <sz val="9"/>
            <color indexed="81"/>
            <rFont val="Tahoma"/>
            <charset val="1"/>
          </rPr>
          <t xml:space="preserve">
</t>
        </r>
      </text>
    </comment>
    <comment ref="BQ517" authorId="0" shapeId="0" xr:uid="{2CE33529-5CAD-4B54-91CF-BC729C3FE0B2}">
      <text>
        <r>
          <rPr>
            <b/>
            <sz val="9"/>
            <color indexed="81"/>
            <rFont val="Tahoma"/>
            <family val="2"/>
          </rPr>
          <t>probabilmente è quella di Izano</t>
        </r>
        <r>
          <rPr>
            <sz val="9"/>
            <color indexed="81"/>
            <rFont val="Tahoma"/>
            <family val="2"/>
          </rPr>
          <t xml:space="preserve">
</t>
        </r>
      </text>
    </comment>
    <comment ref="K518" authorId="0" shapeId="0" xr:uid="{7DC51D05-E6F8-4151-8453-285787A55FEC}">
      <text>
        <r>
          <rPr>
            <b/>
            <sz val="9"/>
            <color indexed="81"/>
            <rFont val="Tahoma"/>
            <family val="2"/>
          </rPr>
          <t>Pur non segnalato come parte, potrebbe essere la parte mancante del 338 di Ms. Gio.Andrea Patrino, ma la rendita unitaria è diversa.</t>
        </r>
        <r>
          <rPr>
            <sz val="9"/>
            <color indexed="81"/>
            <rFont val="Tahoma"/>
            <family val="2"/>
          </rPr>
          <t xml:space="preserve">
</t>
        </r>
      </text>
    </comment>
    <comment ref="F526" authorId="0" shapeId="0" xr:uid="{9A893147-2925-4852-9641-06BA6CF4370B}">
      <text>
        <r>
          <rPr>
            <b/>
            <sz val="9"/>
            <color indexed="81"/>
            <rFont val="Tahoma"/>
            <family val="2"/>
          </rPr>
          <t>il locativo viene dopo la paternità, con solito dubbio.</t>
        </r>
        <r>
          <rPr>
            <sz val="9"/>
            <color indexed="81"/>
            <rFont val="Tahoma"/>
            <family val="2"/>
          </rPr>
          <t xml:space="preserve">
</t>
        </r>
      </text>
    </comment>
    <comment ref="W526" authorId="0" shapeId="0" xr:uid="{D619809C-D302-4790-8BA0-BF75074D25BD}">
      <text>
        <r>
          <rPr>
            <b/>
            <sz val="9"/>
            <color indexed="81"/>
            <rFont val="Tahoma"/>
            <family val="2"/>
          </rPr>
          <t>in modo del tutto inconsueto, invece di 'sua ragione' o simile c' è il nome e cognome. Poiché occasionalmente è comparso anche il nome 'Gio; Batta: Vailato delle Morette', c'è il dubbio che ci siano due omonimi.</t>
        </r>
      </text>
    </comment>
    <comment ref="J527" authorId="0" shapeId="0" xr:uid="{16CD1308-E2C0-4E82-B415-D703281B9B52}">
      <text>
        <r>
          <rPr>
            <b/>
            <sz val="9"/>
            <color indexed="81"/>
            <rFont val="Tahoma"/>
            <family val="2"/>
          </rPr>
          <t>a fronte c'è scritto che passa a Nicolò Maria Bondente, il che si accorda con la proprietà Marazzi Bianca vedova Bondenti del 1815.</t>
        </r>
        <r>
          <rPr>
            <sz val="9"/>
            <color indexed="81"/>
            <rFont val="Tahoma"/>
            <family val="2"/>
          </rPr>
          <t xml:space="preserve">
</t>
        </r>
      </text>
    </comment>
    <comment ref="K527" authorId="0" shapeId="0" xr:uid="{889CD498-0D69-4756-9BCE-824DAC67908E}">
      <text>
        <r>
          <rPr>
            <b/>
            <sz val="9"/>
            <color indexed="81"/>
            <rFont val="Tahoma"/>
            <family val="2"/>
          </rPr>
          <t>il resto a Camilla Maddalena Ghisetta [sua sorella] 502/1</t>
        </r>
        <r>
          <rPr>
            <sz val="9"/>
            <color indexed="81"/>
            <rFont val="Tahoma"/>
            <family val="2"/>
          </rPr>
          <t xml:space="preserve">
Le coerenze sono dichiarate per il tutto.</t>
        </r>
      </text>
    </comment>
    <comment ref="L530" authorId="0" shapeId="0" xr:uid="{8F98976A-12B2-460C-BAB4-6D67421FC5AA}">
      <text>
        <r>
          <rPr>
            <b/>
            <sz val="9"/>
            <color indexed="81"/>
            <rFont val="Tahoma"/>
            <family val="2"/>
          </rPr>
          <t>viste le coerenze, sembrerebbe non confinare né con l'Oratorio, né con la casa dell'eremita).</t>
        </r>
        <r>
          <rPr>
            <sz val="9"/>
            <color indexed="81"/>
            <rFont val="Tahoma"/>
            <family val="2"/>
          </rPr>
          <t xml:space="preserve">
</t>
        </r>
      </text>
    </comment>
    <comment ref="L531" authorId="0" shapeId="0" xr:uid="{67C8628A-9571-4CAA-AF2C-FF7E10CB0F83}">
      <text>
        <r>
          <rPr>
            <b/>
            <sz val="9"/>
            <color indexed="81"/>
            <rFont val="Tahoma"/>
            <family val="2"/>
          </rPr>
          <t>Non si tratta della casa dell'eremita e NON è contigua alla chiesa.</t>
        </r>
        <r>
          <rPr>
            <sz val="9"/>
            <color indexed="81"/>
            <rFont val="Tahoma"/>
            <family val="2"/>
          </rPr>
          <t xml:space="preserve">
</t>
        </r>
      </text>
    </comment>
    <comment ref="L532" authorId="0" shapeId="0" xr:uid="{2CF55B62-22D9-4923-AD37-B51002E09901}">
      <text>
        <r>
          <rPr>
            <b/>
            <sz val="9"/>
            <color indexed="81"/>
            <rFont val="Tahoma"/>
            <family val="2"/>
          </rPr>
          <t>'casa contigua alla Chiesa sud.a'.
Si tratterà della casa dell'eremita, di cui non è registrato alcun sedume (del resto, si era già visto con Offanengo, sembra che nei sedumi la superficie edificata non venga misurata e conteggiata, il che implica che una casa che non abbia intorno del terreno non edificato possa risultare senza sedume).</t>
        </r>
        <r>
          <rPr>
            <sz val="9"/>
            <color indexed="81"/>
            <rFont val="Tahoma"/>
            <family val="2"/>
          </rPr>
          <t xml:space="preserve">
</t>
        </r>
      </text>
    </comment>
    <comment ref="F539" authorId="0" shapeId="0" xr:uid="{34385155-3CDE-48B8-B7DA-CC14825E6C5B}">
      <text>
        <r>
          <rPr>
            <b/>
            <sz val="9"/>
            <color indexed="81"/>
            <rFont val="Tahoma"/>
            <family val="2"/>
          </rPr>
          <t>Come coerenza è chiamato Gandirolo. Potrebbe trattarsi di un'italianizzazione un po' forzata.</t>
        </r>
        <r>
          <rPr>
            <sz val="9"/>
            <color indexed="81"/>
            <rFont val="Tahoma"/>
            <family val="2"/>
          </rPr>
          <t xml:space="preserve">
</t>
        </r>
      </text>
    </comment>
    <comment ref="J540" authorId="0" shapeId="0" xr:uid="{81E56E9D-E2B2-4AB8-A2A1-EB5D1E5F9F91}">
      <text>
        <r>
          <rPr>
            <b/>
            <sz val="9"/>
            <color indexed="81"/>
            <rFont val="Tahoma"/>
            <family val="2"/>
          </rPr>
          <t>Il resto (2 p 1 t) vien detto di Ghisetto Gio.Pietro, ma il reciproco non risulta.</t>
        </r>
        <r>
          <rPr>
            <sz val="9"/>
            <color indexed="81"/>
            <rFont val="Tahoma"/>
            <family val="2"/>
          </rPr>
          <t xml:space="preserve">
</t>
        </r>
      </text>
    </comment>
    <comment ref="L544" authorId="0" shapeId="0" xr:uid="{FBB752D0-5949-4BB9-96EA-76AF1413F57F}">
      <text>
        <r>
          <rPr>
            <b/>
            <sz val="9"/>
            <color indexed="81"/>
            <rFont val="Tahoma"/>
            <family val="2"/>
          </rPr>
          <t>a sera a detto pezzo parte dietro la strada</t>
        </r>
        <r>
          <rPr>
            <sz val="9"/>
            <color indexed="81"/>
            <rFont val="Tahoma"/>
            <family val="2"/>
          </rPr>
          <t xml:space="preserve">
</t>
        </r>
      </text>
    </comment>
    <comment ref="T544" authorId="0" shapeId="0" xr:uid="{B90C0F6D-74AC-43DA-A2B9-6491ED3E6BEC}">
      <text>
        <r>
          <rPr>
            <sz val="9"/>
            <color indexed="81"/>
            <rFont val="Tahoma"/>
            <family val="2"/>
          </rPr>
          <t xml:space="preserve">à sera à d.o pezzo parte dietro la strada
</t>
        </r>
      </text>
    </comment>
    <comment ref="BP544" authorId="0" shapeId="0" xr:uid="{487F1C81-BB32-4C72-8868-9F7B562D3FD3}">
      <text>
        <r>
          <rPr>
            <b/>
            <sz val="9"/>
            <color indexed="81"/>
            <rFont val="Tahoma"/>
            <family val="2"/>
          </rPr>
          <t>a sera a detto pezzo parte dietro la strada</t>
        </r>
        <r>
          <rPr>
            <sz val="9"/>
            <color indexed="81"/>
            <rFont val="Tahoma"/>
            <family val="2"/>
          </rPr>
          <t xml:space="preserve">
</t>
        </r>
      </text>
    </comment>
    <comment ref="C546" authorId="0" shapeId="0" xr:uid="{1D469635-70F1-4FC2-829E-2062FE04AC04}">
      <text>
        <r>
          <rPr>
            <b/>
            <sz val="9"/>
            <color indexed="81"/>
            <rFont val="Tahoma"/>
            <family val="2"/>
          </rPr>
          <t xml:space="preserve">Al termine della sezione dedicata ai contadini, vi è il seguente riepilogo:
Li Beni Contadini sotto il Comune di Porta Serio
 sono  Pert.e 302 t.e 5   L 1446 S 15 Estimo S 20 d 5
          Case __________L 684 ____Estimo S  9  d 7
La sproporzione tra beni cittadini e contadini è macroscopica, se si pensa che i beni cittadini sono Pert.e 8082 t.e 17   L 40782 S 11 Estimo S 567 d 5
Case                         L 6912 ____ Estimo  S  95 d 1
La superficie contadina è circa 1/26 di quella cittadina, il valore circa 1/27. Quello delle case è circa 1/10, proporzione che rispecchia il fatto che diversi contadini possiedono solo l'abitazione e il sedume su cui è costruita. In questa sproporzione si riflette la natura suburbana del comune di Porta di Serio. Da notare anche che diversi proprietari contadini non abitano nel comune ma in altri comuni, soprattutto in comune di Izano e sono proprietari di terreni nella zona confinaria dei Dossi.
</t>
        </r>
      </text>
    </comment>
    <comment ref="W546" authorId="0" shapeId="0" xr:uid="{A158CF13-4EC7-4BEF-B774-093A635FFD63}">
      <text>
        <r>
          <rPr>
            <b/>
            <sz val="9"/>
            <color indexed="81"/>
            <rFont val="Tahoma"/>
            <family val="2"/>
          </rPr>
          <t>il simile (improbabile anche per la strada)</t>
        </r>
        <r>
          <rPr>
            <sz val="9"/>
            <color indexed="81"/>
            <rFont val="Tahoma"/>
            <family val="2"/>
          </rPr>
          <t xml:space="preserve">
</t>
        </r>
      </text>
    </comment>
    <comment ref="F547" authorId="0" shapeId="0" xr:uid="{8BECAD59-9D19-4509-803A-F315F5E4EF59}">
      <text>
        <r>
          <rPr>
            <b/>
            <sz val="9"/>
            <color indexed="81"/>
            <rFont val="Tahoma"/>
            <family val="2"/>
          </rPr>
          <t>Poiché nell'Estimo Ecclesiastico del 1609 sono registrati diversi altri pezzi, di cui alcuni già alienati verso privati, si realizza un foglio apposito (vedi)</t>
        </r>
        <r>
          <rPr>
            <sz val="9"/>
            <color indexed="81"/>
            <rFont val="Tahoma"/>
            <family val="2"/>
          </rPr>
          <t xml:space="preserve">
</t>
        </r>
      </text>
    </comment>
    <comment ref="R547" authorId="0" shapeId="0" xr:uid="{45D27C1D-0C01-4D05-ACC6-DCAB891C59B6}">
      <text>
        <r>
          <rPr>
            <b/>
            <sz val="9"/>
            <color indexed="81"/>
            <rFont val="Tahoma"/>
            <family val="2"/>
          </rPr>
          <t>Nel 1609</t>
        </r>
        <r>
          <rPr>
            <sz val="9"/>
            <color indexed="81"/>
            <rFont val="Tahoma"/>
            <family val="2"/>
          </rPr>
          <t xml:space="preserve">
</t>
        </r>
      </text>
    </comment>
    <comment ref="Q550" authorId="0" shapeId="0" xr:uid="{62017782-B0B5-4444-AF33-B69242066AB6}">
      <text>
        <r>
          <rPr>
            <b/>
            <sz val="9"/>
            <color indexed="81"/>
            <rFont val="Tahoma"/>
            <family val="2"/>
          </rPr>
          <t>Nel 1609 Scanavino</t>
        </r>
        <r>
          <rPr>
            <sz val="9"/>
            <color indexed="81"/>
            <rFont val="Tahoma"/>
            <family val="2"/>
          </rPr>
          <t xml:space="preserve">
</t>
        </r>
      </text>
    </comment>
    <comment ref="T552" authorId="0" shapeId="0" xr:uid="{AA35E114-34F2-4985-8791-F44910CBC129}">
      <text>
        <r>
          <rPr>
            <b/>
            <sz val="9"/>
            <color indexed="81"/>
            <rFont val="Tahoma"/>
            <family val="2"/>
          </rPr>
          <t>strada che và alli Galvagnini</t>
        </r>
      </text>
    </comment>
    <comment ref="F553" authorId="0" shapeId="0" xr:uid="{062EF47B-5F27-4B00-A9F0-FCBD3EEF22E5}">
      <text>
        <r>
          <rPr>
            <b/>
            <sz val="9"/>
            <color indexed="81"/>
            <rFont val="Tahoma"/>
            <family val="2"/>
          </rPr>
          <t>dal 1520 ai Benedettini erano subentrati i Canonici Regolari Lateranensi. Non riesco a interpretare la prima abbr. La seconda sarà Reverendi.</t>
        </r>
      </text>
    </comment>
    <comment ref="BA553" authorId="0" shapeId="0" xr:uid="{BAEB776A-08ED-4CB0-AE97-04479AA08E1D}">
      <text>
        <r>
          <rPr>
            <b/>
            <sz val="9"/>
            <color indexed="81"/>
            <rFont val="Tahoma"/>
            <family val="2"/>
          </rPr>
          <t xml:space="preserve">importante errore di calcolo o di trascrizione
</t>
        </r>
        <r>
          <rPr>
            <sz val="9"/>
            <color indexed="81"/>
            <rFont val="Tahoma"/>
            <family val="2"/>
          </rPr>
          <t xml:space="preserve">
</t>
        </r>
      </text>
    </comment>
    <comment ref="C554" authorId="0" shapeId="0" xr:uid="{9F5F2A45-F721-4A56-A26A-BFE04B1B2FB9}">
      <text>
        <r>
          <rPr>
            <b/>
            <sz val="9"/>
            <color indexed="81"/>
            <rFont val="Tahoma"/>
            <family val="2"/>
          </rPr>
          <t>Da qui in avanti diversi pezzi appartengono a Cittadini ma sono estimati all'Ecclesiastico. Fenomeno non inconsueto di terre che mantengono (provvisoriamente) la condizione precedente a un cambio di proprietà.</t>
        </r>
        <r>
          <rPr>
            <sz val="9"/>
            <color indexed="81"/>
            <rFont val="Tahoma"/>
            <family val="2"/>
          </rPr>
          <t xml:space="preserve">
</t>
        </r>
      </text>
    </comment>
    <comment ref="J554" authorId="0" shapeId="0" xr:uid="{1D9F455C-EF63-4975-8970-F1DA61DD56A0}">
      <text>
        <r>
          <rPr>
            <b/>
            <sz val="9"/>
            <color indexed="81"/>
            <rFont val="Tahoma"/>
            <family val="2"/>
          </rPr>
          <t>piccolissima parte di un pezzo che gli appartiene ma al Cittadino.</t>
        </r>
        <r>
          <rPr>
            <sz val="9"/>
            <color indexed="81"/>
            <rFont val="Tahoma"/>
            <family val="2"/>
          </rPr>
          <t xml:space="preserve">
Le coerenze sono del tutto.</t>
        </r>
      </text>
    </comment>
    <comment ref="J556" authorId="0" shapeId="0" xr:uid="{5303D3C3-608C-4B27-8163-34F554CF5950}">
      <text>
        <r>
          <rPr>
            <b/>
            <sz val="9"/>
            <color indexed="81"/>
            <rFont val="Tahoma"/>
            <family val="2"/>
          </rPr>
          <t>Sembra corrispondere al Campo Malo o Spinazetto che nell'Estimo del 1609 era la parte di 40 pertiche appartenente a S.Benedetto di un pezzo di 82 p 5 t posseduta da D. Domenico Marinone, che possedeva anche il resto di 42 p 5 t da identificare con lo Spinaletto 222 appartenente all'Usubello al cittadino.</t>
        </r>
        <r>
          <rPr>
            <sz val="9"/>
            <color indexed="81"/>
            <rFont val="Tahoma"/>
            <family val="2"/>
          </rPr>
          <t xml:space="preserve">
</t>
        </r>
      </text>
    </comment>
    <comment ref="M556" authorId="0" shapeId="0" xr:uid="{47FEEB75-4F77-47EE-9001-F85F8FAFB569}">
      <text>
        <r>
          <rPr>
            <b/>
            <sz val="9"/>
            <color indexed="81"/>
            <rFont val="Tahoma"/>
            <family val="2"/>
          </rPr>
          <t>Se corretta l'identificaziione, nel 1609 era classificato aratorio vitato irriguo</t>
        </r>
        <r>
          <rPr>
            <sz val="9"/>
            <color indexed="81"/>
            <rFont val="Tahoma"/>
            <family val="2"/>
          </rPr>
          <t xml:space="preserve">
</t>
        </r>
      </text>
    </comment>
    <comment ref="Q556" authorId="0" shapeId="0" xr:uid="{B8995959-4E4A-420E-990A-3FE1D7C4496C}">
      <text>
        <r>
          <rPr>
            <b/>
            <sz val="9"/>
            <color indexed="81"/>
            <rFont val="Tahoma"/>
            <family val="2"/>
          </rPr>
          <t>Se corretta l'identificazione, nel 1609 si chiamava il Campo Malo o Spinazetto.</t>
        </r>
        <r>
          <rPr>
            <sz val="9"/>
            <color indexed="81"/>
            <rFont val="Tahoma"/>
            <family val="2"/>
          </rPr>
          <t xml:space="preserve">
</t>
        </r>
      </text>
    </comment>
    <comment ref="J557" authorId="0" shapeId="0" xr:uid="{7F705711-CAE2-46C9-B4FF-644391B2D486}">
      <text>
        <r>
          <rPr>
            <b/>
            <sz val="9"/>
            <color indexed="81"/>
            <rFont val="Tahoma"/>
            <family val="2"/>
          </rPr>
          <t>il resto sua ragione al Cittadino</t>
        </r>
        <r>
          <rPr>
            <sz val="9"/>
            <color indexed="81"/>
            <rFont val="Tahoma"/>
            <family val="2"/>
          </rPr>
          <t xml:space="preserve">
</t>
        </r>
      </text>
    </comment>
    <comment ref="R557" authorId="0" shapeId="0" xr:uid="{7AABB435-9951-4481-B4FB-2872CE5A030B}">
      <text>
        <r>
          <rPr>
            <b/>
            <sz val="9"/>
            <color indexed="81"/>
            <rFont val="Tahoma"/>
            <family val="2"/>
          </rPr>
          <t>sive</t>
        </r>
      </text>
    </comment>
    <comment ref="J558" authorId="0" shapeId="0" xr:uid="{3FBABEF8-2FF4-45CA-A98E-DBBA2DFE7E61}">
      <text>
        <r>
          <rPr>
            <b/>
            <sz val="9"/>
            <color indexed="81"/>
            <rFont val="Tahoma"/>
            <family val="2"/>
          </rPr>
          <t>dice che il resto è di Maddalena Vecchi Marchesini. Si trova anch'esso al'Ecclesiastico, dopo il 555</t>
        </r>
        <r>
          <rPr>
            <sz val="9"/>
            <color indexed="81"/>
            <rFont val="Tahoma"/>
            <family val="2"/>
          </rPr>
          <t xml:space="preserve">
Nel 1609 era un unico pezzo in partita al Convento di San Benedetto, con la dicitura 'posseduto per aquisto da D. Gio. Batta. Morbiolo q. D. Marc'Antonio, il quale paga la decima, quando ocorre'. 
Stessa situazione anche il sedume vicino e la casa.</t>
        </r>
      </text>
    </comment>
    <comment ref="J559" authorId="0" shapeId="0" xr:uid="{18936AC9-95C0-4028-85EB-69E0B6715512}">
      <text>
        <r>
          <rPr>
            <b/>
            <sz val="9"/>
            <color indexed="81"/>
            <rFont val="Tahoma"/>
            <family val="2"/>
          </rPr>
          <t>il resto sua ragione al Cittadino</t>
        </r>
        <r>
          <rPr>
            <sz val="9"/>
            <color indexed="81"/>
            <rFont val="Tahoma"/>
            <family val="2"/>
          </rPr>
          <t xml:space="preserve">
</t>
        </r>
      </text>
    </comment>
    <comment ref="J560" authorId="0" shapeId="0" xr:uid="{CB08F5A4-4BB3-4E04-AFA3-F7738F3C0FC6}">
      <text>
        <r>
          <rPr>
            <sz val="9"/>
            <color indexed="81"/>
            <rFont val="Tahoma"/>
            <family val="2"/>
          </rPr>
          <t xml:space="preserve">Nel 1609 era in partita al Convento di San Benedetto, 'posseduto nel modo suddetto' del 553 'posseduto per aquisto da D. Gio. Batta. Morbiolo q. D. Marc'Antonio, il quale paga la decima, quando ocorre'. 
Stessa situazione anche la casa.
</t>
        </r>
      </text>
    </comment>
    <comment ref="J561" authorId="0" shapeId="0" xr:uid="{715F374B-25A9-4564-93E8-FAD25622B5EC}">
      <text>
        <r>
          <rPr>
            <sz val="9"/>
            <color indexed="81"/>
            <rFont val="Tahoma"/>
            <family val="2"/>
          </rPr>
          <t xml:space="preserve">Nel 1609 era in partita al Convento di San Benedetto, 'posseduto nel modo suddetto' del 553 'posseduto per aquisto da D. Gio. Batta. Morbiolo q. D. Marc'Antonio, il quale paga la decima, quando ocorre'. 
Stessa situazione anche il sedume.
</t>
        </r>
      </text>
    </comment>
    <comment ref="J562" authorId="0" shapeId="0" xr:uid="{75E5A261-ED0A-42A2-8A0A-97ABACF5F248}">
      <text>
        <r>
          <rPr>
            <b/>
            <sz val="9"/>
            <color indexed="81"/>
            <rFont val="Tahoma"/>
            <family val="2"/>
          </rPr>
          <t xml:space="preserve">Il resto è dei fratelli Nicchi, anch'esso all'Ecclesiastico.
Nel 1609 era un unico pezzo in partita al Convento di San Benedetto, con la dicitura 'posseduto per aquisto da D. Gio. Batta. Morbiolo q. D. Marc'Antonio, il quale paga la decima, quando ocorre'. 
</t>
        </r>
      </text>
    </comment>
    <comment ref="L562" authorId="0" shapeId="0" xr:uid="{A3E570D2-61A5-4B39-9555-F9E3BA6C78F2}">
      <text>
        <r>
          <rPr>
            <b/>
            <sz val="9"/>
            <color indexed="81"/>
            <rFont val="Tahoma"/>
            <family val="2"/>
          </rPr>
          <t>la differenza tipologica rispetto all'altra parte non è giustificata dalla rendita per pertica, che è la stessa</t>
        </r>
        <r>
          <rPr>
            <sz val="9"/>
            <color indexed="81"/>
            <rFont val="Tahoma"/>
            <family val="2"/>
          </rPr>
          <t xml:space="preserve">
</t>
        </r>
      </text>
    </comment>
    <comment ref="F563" authorId="0" shapeId="0" xr:uid="{5530AC63-ECA6-4BC8-9440-C3BE68BA39E7}">
      <text>
        <r>
          <rPr>
            <b/>
            <sz val="9"/>
            <color indexed="81"/>
            <rFont val="Tahoma"/>
            <family val="2"/>
          </rPr>
          <t>posseduto dal R.do Seminario di Crema</t>
        </r>
        <r>
          <rPr>
            <sz val="9"/>
            <color indexed="81"/>
            <rFont val="Tahoma"/>
            <family val="2"/>
          </rPr>
          <t xml:space="preserve">
</t>
        </r>
      </text>
    </comment>
    <comment ref="T563" authorId="0" shapeId="0" xr:uid="{B0FADC30-DD35-4E32-A735-933F7B7BDB7F}">
      <text>
        <r>
          <rPr>
            <b/>
            <sz val="9"/>
            <color indexed="81"/>
            <rFont val="Tahoma"/>
            <family val="2"/>
          </rPr>
          <t>Nel 1609 Crotti</t>
        </r>
        <r>
          <rPr>
            <sz val="9"/>
            <color indexed="81"/>
            <rFont val="Tahoma"/>
            <family val="2"/>
          </rPr>
          <t xml:space="preserve">
</t>
        </r>
      </text>
    </comment>
    <comment ref="AD563" authorId="0" shapeId="0" xr:uid="{6AB0E43E-7008-4109-B10C-85CA160B0CAF}">
      <text>
        <r>
          <rPr>
            <b/>
            <sz val="9"/>
            <color indexed="81"/>
            <rFont val="Tahoma"/>
            <family val="2"/>
          </rPr>
          <t>Nel 1609 Baruffi</t>
        </r>
        <r>
          <rPr>
            <sz val="9"/>
            <color indexed="81"/>
            <rFont val="Tahoma"/>
            <family val="2"/>
          </rPr>
          <t xml:space="preserve">
</t>
        </r>
      </text>
    </comment>
    <comment ref="AA564" authorId="0" shapeId="0" xr:uid="{3CFAA3CE-AE46-4B9A-B3F0-F33283450693}">
      <text>
        <r>
          <rPr>
            <b/>
            <sz val="9"/>
            <color indexed="81"/>
            <rFont val="Tahoma"/>
            <family val="2"/>
          </rPr>
          <t>Nel 1609 Fogaroli</t>
        </r>
        <r>
          <rPr>
            <sz val="9"/>
            <color indexed="81"/>
            <rFont val="Tahoma"/>
            <family val="2"/>
          </rPr>
          <t xml:space="preserve">
</t>
        </r>
      </text>
    </comment>
    <comment ref="AD564" authorId="0" shapeId="0" xr:uid="{BBD6119A-1658-470C-9CA8-6A06FE62253A}">
      <text>
        <r>
          <rPr>
            <b/>
            <sz val="9"/>
            <color indexed="81"/>
            <rFont val="Tahoma"/>
            <family val="2"/>
          </rPr>
          <t>Nel 1609 Baruffo, parte Fogarolo</t>
        </r>
        <r>
          <rPr>
            <sz val="9"/>
            <color indexed="81"/>
            <rFont val="Tahoma"/>
            <family val="2"/>
          </rPr>
          <t xml:space="preserve">
</t>
        </r>
      </text>
    </comment>
    <comment ref="F565" authorId="0" shapeId="0" xr:uid="{57BEA020-BE07-40DA-8E80-8FD7C1319FBF}">
      <text>
        <r>
          <rPr>
            <b/>
            <sz val="9"/>
            <color indexed="81"/>
            <rFont val="Tahoma"/>
            <family val="2"/>
          </rPr>
          <t>posseduto dà Monsi.r Ill.mo Marc'Ant.o Zoglio</t>
        </r>
      </text>
    </comment>
    <comment ref="L565" authorId="0" shapeId="0" xr:uid="{70E4A872-64F9-4048-83DC-D8B458B6ED9D}">
      <text>
        <r>
          <rPr>
            <b/>
            <sz val="9"/>
            <color indexed="81"/>
            <rFont val="Tahoma"/>
            <family val="2"/>
          </rPr>
          <t>vale un po' troppo poco per essere davvero irriguo (3 L alla pertica)</t>
        </r>
        <r>
          <rPr>
            <sz val="9"/>
            <color indexed="81"/>
            <rFont val="Tahoma"/>
            <family val="2"/>
          </rPr>
          <t xml:space="preserve">
</t>
        </r>
      </text>
    </comment>
    <comment ref="Q565" authorId="0" shapeId="0" xr:uid="{DCC69A07-413C-45DC-9A25-F00B04DCA7A1}">
      <text>
        <r>
          <rPr>
            <b/>
            <sz val="9"/>
            <color indexed="81"/>
            <rFont val="Tahoma"/>
            <family val="2"/>
          </rPr>
          <t>il Galvagnino, ò Campalosio in due quadri</t>
        </r>
        <r>
          <rPr>
            <sz val="9"/>
            <color indexed="81"/>
            <rFont val="Tahoma"/>
            <family val="2"/>
          </rPr>
          <t xml:space="preserve">
</t>
        </r>
      </text>
    </comment>
    <comment ref="R565" authorId="0" shapeId="0" xr:uid="{4B6E3ED7-A803-4963-9326-E557DA6414E8}">
      <text>
        <r>
          <rPr>
            <b/>
            <sz val="9"/>
            <color indexed="81"/>
            <rFont val="Tahoma"/>
            <family val="2"/>
          </rPr>
          <t>ò</t>
        </r>
        <r>
          <rPr>
            <sz val="9"/>
            <color indexed="81"/>
            <rFont val="Tahoma"/>
            <family val="2"/>
          </rPr>
          <t xml:space="preserve">
</t>
        </r>
      </text>
    </comment>
    <comment ref="F566" authorId="0" shapeId="0" xr:uid="{D64B4484-91D8-42B6-B1DA-96CFBBB7994B}">
      <text>
        <r>
          <rPr>
            <b/>
            <sz val="9"/>
            <color indexed="81"/>
            <rFont val="Tahoma"/>
            <family val="2"/>
          </rPr>
          <t xml:space="preserve">possessore … [nell'Estimo del 1609 possessore è il R,do Sig.r Giuseppe Speranza] Nell'estimo di Izano è detto che possessore è il R.mo ms. Marc'Antonio Vimercato Sansev.no Co:
</t>
        </r>
      </text>
    </comment>
    <comment ref="J566" authorId="0" shapeId="0" xr:uid="{8194E084-72CF-4D10-ABE6-D280FC3B9F90}">
      <text>
        <r>
          <rPr>
            <b/>
            <sz val="9"/>
            <color indexed="81"/>
            <rFont val="Tahoma"/>
            <family val="2"/>
          </rPr>
          <t>Livellato a Pietro Sambusida d'Izano [idem nel 1609, potrebbe trattarsi di un avo omonimo oppure nel 1685 riportare il livellario originario]</t>
        </r>
        <r>
          <rPr>
            <sz val="9"/>
            <color indexed="81"/>
            <rFont val="Tahoma"/>
            <family val="2"/>
          </rPr>
          <t xml:space="preserve">
</t>
        </r>
      </text>
    </comment>
    <comment ref="M566" authorId="0" shapeId="0" xr:uid="{57367AFF-20F3-4DAA-8024-04F12D5EA6F9}">
      <text>
        <r>
          <rPr>
            <b/>
            <sz val="9"/>
            <color indexed="81"/>
            <rFont val="Tahoma"/>
            <family val="2"/>
          </rPr>
          <t>ricavato dall'Estimo Ecclesiastico del 1609</t>
        </r>
        <r>
          <rPr>
            <sz val="9"/>
            <color indexed="81"/>
            <rFont val="Tahoma"/>
            <family val="2"/>
          </rPr>
          <t xml:space="preserve">
</t>
        </r>
      </text>
    </comment>
    <comment ref="Q566" authorId="0" shapeId="0" xr:uid="{5C842605-A034-4218-B30A-EBDA11E04E98}">
      <text>
        <r>
          <rPr>
            <b/>
            <sz val="9"/>
            <color indexed="81"/>
            <rFont val="Tahoma"/>
            <family val="2"/>
          </rPr>
          <t>risulta dalll'Estimo del 1609</t>
        </r>
        <r>
          <rPr>
            <sz val="9"/>
            <color indexed="81"/>
            <rFont val="Tahoma"/>
            <family val="2"/>
          </rPr>
          <t xml:space="preserve">
</t>
        </r>
      </text>
    </comment>
    <comment ref="T566" authorId="0" shapeId="0" xr:uid="{A06CFB04-7022-4EBE-BE04-B8BB6C25B9EB}">
      <text>
        <r>
          <rPr>
            <b/>
            <sz val="9"/>
            <color indexed="81"/>
            <rFont val="Tahoma"/>
            <family val="2"/>
          </rPr>
          <t>Nell'Estimo del 1609 Regresso</t>
        </r>
        <r>
          <rPr>
            <sz val="9"/>
            <color indexed="81"/>
            <rFont val="Tahoma"/>
            <family val="2"/>
          </rPr>
          <t xml:space="preserve">
</t>
        </r>
      </text>
    </comment>
    <comment ref="W566" authorId="0" shapeId="0" xr:uid="{CB56EF7F-C63D-4B23-AF6D-DACB3504ECCC}">
      <text>
        <r>
          <rPr>
            <b/>
            <sz val="9"/>
            <color indexed="81"/>
            <rFont val="Tahoma"/>
            <family val="2"/>
          </rPr>
          <t>Nell'Estimo del 1609 Regresso</t>
        </r>
        <r>
          <rPr>
            <sz val="9"/>
            <color indexed="81"/>
            <rFont val="Tahoma"/>
            <family val="2"/>
          </rPr>
          <t xml:space="preserve">
</t>
        </r>
      </text>
    </comment>
    <comment ref="AA566" authorId="0" shapeId="0" xr:uid="{2D9ADB20-90FA-4EC1-9081-029382429375}">
      <text>
        <r>
          <rPr>
            <b/>
            <sz val="9"/>
            <color indexed="81"/>
            <rFont val="Tahoma"/>
            <family val="2"/>
          </rPr>
          <t>Nell'Estimo 1609 Martelli</t>
        </r>
      </text>
    </comment>
    <comment ref="AD566" authorId="0" shapeId="0" xr:uid="{9A4FDCD6-B2B5-443D-9155-3891F8DDC924}">
      <text>
        <r>
          <rPr>
            <b/>
            <sz val="9"/>
            <color indexed="81"/>
            <rFont val="Tahoma"/>
            <family val="2"/>
          </rPr>
          <t>Nell'Estimo 1609 Guerini</t>
        </r>
        <r>
          <rPr>
            <sz val="9"/>
            <color indexed="81"/>
            <rFont val="Tahoma"/>
            <family val="2"/>
          </rPr>
          <t xml:space="preserve">
</t>
        </r>
      </text>
    </comment>
    <comment ref="F567" authorId="0" shapeId="0" xr:uid="{CDE4E9C9-868C-47CC-A8A6-52A4B722FB09}">
      <text>
        <r>
          <rPr>
            <b/>
            <sz val="9"/>
            <color indexed="81"/>
            <rFont val="Tahoma"/>
            <family val="2"/>
          </rPr>
          <t>Possessore …
Non specifica se Caffo o Brigante. Nell'Estimo Ecclesiastico del 1609 si specifica Possessore il R.do Pré Domenico Caffo di Martinengo.</t>
        </r>
        <r>
          <rPr>
            <sz val="9"/>
            <color indexed="81"/>
            <rFont val="Tahoma"/>
            <family val="2"/>
          </rPr>
          <t xml:space="preserve">
</t>
        </r>
      </text>
    </comment>
    <comment ref="R567" authorId="0" shapeId="0" xr:uid="{CFC7166C-898B-4571-9612-8E824F0A33DA}">
      <text>
        <r>
          <rPr>
            <b/>
            <sz val="9"/>
            <color indexed="81"/>
            <rFont val="Tahoma"/>
            <family val="2"/>
          </rPr>
          <t>così nell'Estimo Ecclesiastico del 1609</t>
        </r>
        <r>
          <rPr>
            <sz val="9"/>
            <color indexed="81"/>
            <rFont val="Tahoma"/>
            <family val="2"/>
          </rPr>
          <t xml:space="preserve">
</t>
        </r>
      </text>
    </comment>
    <comment ref="T567" authorId="0" shapeId="0" xr:uid="{AA13C9DC-5202-4AA9-BBE7-A5F1F461296E}">
      <text>
        <r>
          <rPr>
            <b/>
            <sz val="9"/>
            <color indexed="81"/>
            <rFont val="Tahoma"/>
            <family val="2"/>
          </rPr>
          <t>Nel 1609 Stradella</t>
        </r>
        <r>
          <rPr>
            <sz val="9"/>
            <color indexed="81"/>
            <rFont val="Tahoma"/>
            <family val="2"/>
          </rPr>
          <t xml:space="preserve">
</t>
        </r>
      </text>
    </comment>
    <comment ref="W567" authorId="0" shapeId="0" xr:uid="{B6B84241-C5B6-49B4-AED0-6DEAB309122A}">
      <text>
        <r>
          <rPr>
            <b/>
            <sz val="9"/>
            <color indexed="81"/>
            <rFont val="Tahoma"/>
            <family val="2"/>
          </rPr>
          <t>Nel 1609 Brambolotti</t>
        </r>
        <r>
          <rPr>
            <sz val="9"/>
            <color indexed="81"/>
            <rFont val="Tahoma"/>
            <family val="2"/>
          </rPr>
          <t xml:space="preserve">
</t>
        </r>
      </text>
    </comment>
    <comment ref="AA567" authorId="0" shapeId="0" xr:uid="{A7AC9674-65EB-4224-84DE-D0987E727079}">
      <text>
        <r>
          <rPr>
            <b/>
            <sz val="9"/>
            <color indexed="81"/>
            <rFont val="Tahoma"/>
            <family val="2"/>
          </rPr>
          <t>Nel 1609 Stradella</t>
        </r>
        <r>
          <rPr>
            <sz val="9"/>
            <color indexed="81"/>
            <rFont val="Tahoma"/>
            <family val="2"/>
          </rPr>
          <t xml:space="preserve">
</t>
        </r>
      </text>
    </comment>
    <comment ref="AD567" authorId="0" shapeId="0" xr:uid="{A6444DE4-8AD9-4583-A104-FE646F8784FE}">
      <text>
        <r>
          <rPr>
            <b/>
            <sz val="9"/>
            <color indexed="81"/>
            <rFont val="Tahoma"/>
            <family val="2"/>
          </rPr>
          <t>Nel 1609 Baruffo</t>
        </r>
        <r>
          <rPr>
            <sz val="9"/>
            <color indexed="81"/>
            <rFont val="Tahoma"/>
            <family val="2"/>
          </rPr>
          <t xml:space="preserve">
</t>
        </r>
      </text>
    </comment>
    <comment ref="T568" authorId="0" shapeId="0" xr:uid="{C9B1C453-1C83-47A8-AC51-55FB6D393B86}">
      <text>
        <r>
          <rPr>
            <b/>
            <sz val="9"/>
            <color indexed="81"/>
            <rFont val="Tahoma"/>
            <family val="2"/>
          </rPr>
          <t>Nell'Estimo del 1609 Pasino Crotto, parte Gabriele Crotto</t>
        </r>
      </text>
    </comment>
    <comment ref="W568" authorId="0" shapeId="0" xr:uid="{3F667D10-3C84-43C9-9A26-F6C437EEB5DD}">
      <text>
        <r>
          <rPr>
            <b/>
            <sz val="9"/>
            <color indexed="81"/>
            <rFont val="Tahoma"/>
            <family val="2"/>
          </rPr>
          <t>Nell'Estimo del 1609 ms. Comino Polengo</t>
        </r>
        <r>
          <rPr>
            <sz val="9"/>
            <color indexed="81"/>
            <rFont val="Tahoma"/>
            <family val="2"/>
          </rPr>
          <t xml:space="preserve">
</t>
        </r>
      </text>
    </comment>
    <comment ref="AA568" authorId="0" shapeId="0" xr:uid="{F6EF368E-EC0B-412C-A87C-03E91CB2DFE2}">
      <text>
        <r>
          <rPr>
            <b/>
            <sz val="9"/>
            <color indexed="81"/>
            <rFont val="Tahoma"/>
            <family val="2"/>
          </rPr>
          <t>Nell'Estimo 1609 stradella</t>
        </r>
      </text>
    </comment>
    <comment ref="AD568" authorId="0" shapeId="0" xr:uid="{4C5E37B2-ADAE-4FE0-BB42-DA4CF5112167}">
      <text>
        <r>
          <rPr>
            <b/>
            <sz val="9"/>
            <color indexed="81"/>
            <rFont val="Tahoma"/>
            <family val="2"/>
          </rPr>
          <t>Nell'estimo 1609 Roggia</t>
        </r>
        <r>
          <rPr>
            <sz val="9"/>
            <color indexed="81"/>
            <rFont val="Tahoma"/>
            <family val="2"/>
          </rPr>
          <t xml:space="preserve">
</t>
        </r>
      </text>
    </comment>
    <comment ref="BL568" authorId="0" shapeId="0" xr:uid="{C4F8589E-BDC8-42C8-9FF7-611B88FFC9EE}">
      <text>
        <r>
          <rPr>
            <b/>
            <sz val="9"/>
            <color indexed="81"/>
            <rFont val="Tahoma"/>
            <family val="2"/>
          </rPr>
          <t>Nell'Estimo 1609</t>
        </r>
        <r>
          <rPr>
            <sz val="9"/>
            <color indexed="81"/>
            <rFont val="Tahoma"/>
            <family val="2"/>
          </rPr>
          <t xml:space="preserve">
</t>
        </r>
      </text>
    </comment>
    <comment ref="M569" authorId="0" shapeId="0" xr:uid="{A32F1821-3FEF-4DA3-B711-51050697861B}">
      <text>
        <r>
          <rPr>
            <sz val="9"/>
            <color indexed="81"/>
            <rFont val="Tahoma"/>
            <family val="2"/>
          </rPr>
          <t xml:space="preserve">Nell'Estimo 1609
</t>
        </r>
      </text>
    </comment>
    <comment ref="T569" authorId="0" shapeId="0" xr:uid="{36F1FBC6-DF34-4C92-B609-EE29D062E4EF}">
      <text>
        <r>
          <rPr>
            <b/>
            <sz val="9"/>
            <color indexed="81"/>
            <rFont val="Tahoma"/>
            <family val="2"/>
          </rPr>
          <t>Estimo 1609 strada</t>
        </r>
        <r>
          <rPr>
            <sz val="9"/>
            <color indexed="81"/>
            <rFont val="Tahoma"/>
            <family val="2"/>
          </rPr>
          <t xml:space="preserve">
</t>
        </r>
      </text>
    </comment>
    <comment ref="W569" authorId="0" shapeId="0" xr:uid="{D9FD8D00-BB36-462E-811B-61F478430820}">
      <text>
        <r>
          <rPr>
            <b/>
            <sz val="9"/>
            <color indexed="81"/>
            <rFont val="Tahoma"/>
            <family val="2"/>
          </rPr>
          <t xml:space="preserve">estimo 1609 Sig.r Caravaggio, parte D. Scipione Baruffo </t>
        </r>
        <r>
          <rPr>
            <sz val="9"/>
            <color indexed="81"/>
            <rFont val="Tahoma"/>
            <family val="2"/>
          </rPr>
          <t xml:space="preserve">
</t>
        </r>
      </text>
    </comment>
    <comment ref="AA569" authorId="0" shapeId="0" xr:uid="{C0B984BB-FD3D-4FF7-8064-E4969A9E46CB}">
      <text>
        <r>
          <rPr>
            <b/>
            <sz val="9"/>
            <color indexed="81"/>
            <rFont val="Tahoma"/>
            <family val="2"/>
          </rPr>
          <t>nel 1609 Borsatti</t>
        </r>
        <r>
          <rPr>
            <sz val="9"/>
            <color indexed="81"/>
            <rFont val="Tahoma"/>
            <family val="2"/>
          </rPr>
          <t xml:space="preserve">
</t>
        </r>
      </text>
    </comment>
    <comment ref="AD569" authorId="0" shapeId="0" xr:uid="{4FAEC72B-0DF3-4D98-8228-45D90DA67433}">
      <text>
        <r>
          <rPr>
            <b/>
            <sz val="9"/>
            <color indexed="81"/>
            <rFont val="Tahoma"/>
            <family val="2"/>
          </rPr>
          <t>manca anche nel 1609</t>
        </r>
        <r>
          <rPr>
            <sz val="9"/>
            <color indexed="81"/>
            <rFont val="Tahoma"/>
            <family val="2"/>
          </rPr>
          <t xml:space="preserve">
</t>
        </r>
      </text>
    </comment>
    <comment ref="M570" authorId="0" shapeId="0" xr:uid="{D7E5F979-E61E-432A-B1B5-22D3A6ECF4BE}">
      <text>
        <r>
          <rPr>
            <b/>
            <sz val="9"/>
            <color indexed="81"/>
            <rFont val="Tahoma"/>
            <family val="2"/>
          </rPr>
          <t>Nell'Estimo del 1609 è qualificato come ar. ad.r senza ragione.</t>
        </r>
        <r>
          <rPr>
            <sz val="9"/>
            <color indexed="81"/>
            <rFont val="Tahoma"/>
            <family val="2"/>
          </rPr>
          <t xml:space="preserve">
</t>
        </r>
      </text>
    </comment>
    <comment ref="R570" authorId="0" shapeId="0" xr:uid="{F8F131FA-E315-4711-A026-AE252326E3B5}">
      <text>
        <r>
          <rPr>
            <b/>
            <sz val="9"/>
            <color indexed="81"/>
            <rFont val="Tahoma"/>
            <family val="2"/>
          </rPr>
          <t>Così nell'estimo del 1609</t>
        </r>
        <r>
          <rPr>
            <sz val="9"/>
            <color indexed="81"/>
            <rFont val="Tahoma"/>
            <family val="2"/>
          </rPr>
          <t xml:space="preserve">
</t>
        </r>
      </text>
    </comment>
    <comment ref="T570" authorId="0" shapeId="0" xr:uid="{8A5264CB-BC82-4CA0-BE79-B994844812E4}">
      <text>
        <r>
          <rPr>
            <b/>
            <sz val="9"/>
            <color indexed="81"/>
            <rFont val="Tahoma"/>
            <family val="2"/>
          </rPr>
          <t>Nel 1609 Chiesa</t>
        </r>
        <r>
          <rPr>
            <sz val="9"/>
            <color indexed="81"/>
            <rFont val="Tahoma"/>
            <family val="2"/>
          </rPr>
          <t xml:space="preserve">
</t>
        </r>
      </text>
    </comment>
    <comment ref="W570" authorId="0" shapeId="0" xr:uid="{E7DDA236-DC73-4B73-8B46-892BE7A748B5}">
      <text>
        <r>
          <rPr>
            <b/>
            <sz val="9"/>
            <color indexed="81"/>
            <rFont val="Tahoma"/>
            <family val="2"/>
          </rPr>
          <t>Nel 1609 Vicenzo Melero</t>
        </r>
        <r>
          <rPr>
            <sz val="9"/>
            <color indexed="81"/>
            <rFont val="Tahoma"/>
            <family val="2"/>
          </rPr>
          <t xml:space="preserve">
</t>
        </r>
      </text>
    </comment>
    <comment ref="AA570" authorId="0" shapeId="0" xr:uid="{36F69F7D-25A6-4849-8E72-C7E32C8B03E0}">
      <text>
        <r>
          <rPr>
            <b/>
            <sz val="9"/>
            <color indexed="81"/>
            <rFont val="Tahoma"/>
            <family val="2"/>
          </rPr>
          <t>Nel 1609 Patrino</t>
        </r>
        <r>
          <rPr>
            <sz val="9"/>
            <color indexed="81"/>
            <rFont val="Tahoma"/>
            <family val="2"/>
          </rPr>
          <t xml:space="preserve">
</t>
        </r>
      </text>
    </comment>
    <comment ref="AD570" authorId="0" shapeId="0" xr:uid="{2912314D-3AA1-40C2-9A71-9A27EB040203}">
      <text>
        <r>
          <rPr>
            <b/>
            <sz val="9"/>
            <color indexed="81"/>
            <rFont val="Tahoma"/>
            <family val="2"/>
          </rPr>
          <t>Nel 1609 strada</t>
        </r>
      </text>
    </comment>
    <comment ref="C571" authorId="0" shapeId="0" xr:uid="{B85AC97D-116B-4300-B372-07F6A7EA850C}">
      <text>
        <r>
          <rPr>
            <b/>
            <sz val="9"/>
            <color indexed="81"/>
            <rFont val="Tahoma"/>
            <family val="2"/>
          </rPr>
          <t>Al termine della sezione dedicata aalle chiese, vi è il seguente riepilogo:
Li Beni de Eclesiastici del Comune di Porta Serio
 sono  Pert.e 831 t.e 12   L 3931 : 16 Estimo S 54 d 9
          Case ___________L  245 :       Estimo S  3  d 5
Dopo il riepilogo, viene aggiunto da altra grafia il pezzo 564, che non vi dovrebbe quindi essere stato conteggiato. Non è dato sapere quando avvenne l'aggiunta: quando fu apposta la numerazione (1812) questo pezzo ricevette un numero come gli altri.</t>
        </r>
        <r>
          <rPr>
            <sz val="9"/>
            <color indexed="81"/>
            <rFont val="Tahoma"/>
            <family val="2"/>
          </rPr>
          <t xml:space="preserve">
</t>
        </r>
      </text>
    </comment>
    <comment ref="F571" authorId="0" shapeId="0" xr:uid="{471BC6E3-91AF-4E99-8712-C7D833806C82}">
      <text>
        <r>
          <rPr>
            <b/>
            <sz val="9"/>
            <color indexed="81"/>
            <rFont val="Tahoma"/>
            <family val="2"/>
          </rPr>
          <t>Possessore …
Non specifica se Caffo o Brigante. Nell'Estimo Ecclesiastico del 1609 si specifica Possessore il R.do Sig.r Mariano Briganti</t>
        </r>
        <r>
          <rPr>
            <sz val="9"/>
            <color indexed="81"/>
            <rFont val="Tahoma"/>
            <family val="2"/>
          </rPr>
          <t xml:space="preserve">
</t>
        </r>
      </text>
    </comment>
    <comment ref="M571" authorId="0" shapeId="0" xr:uid="{CD6DD6CA-DF6B-463D-B911-E85A4E606A8C}">
      <text>
        <r>
          <rPr>
            <b/>
            <sz val="9"/>
            <color indexed="81"/>
            <rFont val="Tahoma"/>
            <family val="2"/>
          </rPr>
          <t>Nel 1609 è qualificato ar. avid.o</t>
        </r>
        <r>
          <rPr>
            <sz val="9"/>
            <color indexed="81"/>
            <rFont val="Tahoma"/>
            <family val="2"/>
          </rPr>
          <t xml:space="preserve">
</t>
        </r>
      </text>
    </comment>
    <comment ref="T571" authorId="0" shapeId="0" xr:uid="{406E96FE-C521-40FD-988E-75055E30075B}">
      <text>
        <r>
          <rPr>
            <b/>
            <sz val="9"/>
            <color indexed="81"/>
            <rFont val="Tahoma"/>
            <family val="2"/>
          </rPr>
          <t>nel 1609 Sig.r Patrino</t>
        </r>
      </text>
    </comment>
    <comment ref="W571" authorId="0" shapeId="0" xr:uid="{D66B4218-8E02-4070-9FAA-994D23AE9683}">
      <text>
        <r>
          <rPr>
            <b/>
            <sz val="9"/>
            <color indexed="81"/>
            <rFont val="Tahoma"/>
            <family val="2"/>
          </rPr>
          <t>Nel 1609 Sig.r Baruffo</t>
        </r>
        <r>
          <rPr>
            <sz val="9"/>
            <color indexed="81"/>
            <rFont val="Tahoma"/>
            <family val="2"/>
          </rPr>
          <t xml:space="preserve">
</t>
        </r>
      </text>
    </comment>
    <comment ref="AA571" authorId="0" shapeId="0" xr:uid="{48B01C82-D015-42E0-9538-71F8F1BB761B}">
      <text>
        <r>
          <rPr>
            <b/>
            <sz val="9"/>
            <color indexed="81"/>
            <rFont val="Tahoma"/>
            <family val="2"/>
          </rPr>
          <t>Nel 1609 Chiesa</t>
        </r>
      </text>
    </comment>
    <comment ref="AD571" authorId="0" shapeId="0" xr:uid="{9CE9FD15-4767-41E9-AC04-6267FE019B51}">
      <text>
        <r>
          <rPr>
            <b/>
            <sz val="9"/>
            <color indexed="81"/>
            <rFont val="Tahoma"/>
            <family val="2"/>
          </rPr>
          <t>Nel 1609 strada</t>
        </r>
        <r>
          <rPr>
            <sz val="9"/>
            <color indexed="81"/>
            <rFont val="Tahoma"/>
            <family val="2"/>
          </rPr>
          <t xml:space="preserve">
</t>
        </r>
      </text>
    </comment>
    <comment ref="BD571" authorId="0" shapeId="0" xr:uid="{458BB1A8-B6AB-49A8-A563-CD6036C3B9F6}">
      <text>
        <r>
          <rPr>
            <b/>
            <sz val="9"/>
            <color indexed="81"/>
            <rFont val="Tahoma"/>
            <family val="2"/>
          </rPr>
          <t>Dovrebbe dare 1 s e 7 di estimo delle terre.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F2" authorId="0" shapeId="0" xr:uid="{32D99BC0-FF87-4130-BFA2-5ABDD82AE8F4}">
      <text>
        <r>
          <rPr>
            <b/>
            <sz val="9"/>
            <color indexed="81"/>
            <rFont val="Tahoma"/>
            <family val="2"/>
          </rPr>
          <t>Si potrebbe intendere Mastro. La lezione messere è improbabile visto che il padre non ha titolo</t>
        </r>
        <r>
          <rPr>
            <sz val="9"/>
            <color indexed="81"/>
            <rFont val="Tahoma"/>
            <family val="2"/>
          </rPr>
          <t xml:space="preserve">
</t>
        </r>
      </text>
    </comment>
    <comment ref="H7" authorId="0" shapeId="0" xr:uid="{386920C9-FF70-445B-9906-AEFCED4F07A8}">
      <text>
        <r>
          <rPr>
            <b/>
            <sz val="9"/>
            <color indexed="81"/>
            <rFont val="Tahoma"/>
            <family val="2"/>
          </rPr>
          <t>E' scritto così ma secondo tutte le altre fonti era Perseo.</t>
        </r>
        <r>
          <rPr>
            <sz val="9"/>
            <color indexed="81"/>
            <rFont val="Tahoma"/>
            <family val="2"/>
          </rPr>
          <t xml:space="preserve">
</t>
        </r>
      </text>
    </comment>
    <comment ref="L7" authorId="0" shapeId="0" xr:uid="{7861C8C3-BB70-4FBC-B3BC-096CBAD79527}">
      <text>
        <r>
          <rPr>
            <b/>
            <sz val="9"/>
            <color indexed="81"/>
            <rFont val="Tahoma"/>
            <family val="2"/>
          </rPr>
          <t>sembra errata la somma, visto che gli scostamenti tra i valori annotati e quelli calcolati dei singoli pezzi sono minimi.</t>
        </r>
        <r>
          <rPr>
            <sz val="9"/>
            <color indexed="81"/>
            <rFont val="Tahoma"/>
            <family val="2"/>
          </rPr>
          <t xml:space="preserve">
</t>
        </r>
      </text>
    </comment>
    <comment ref="G9" authorId="0" shapeId="0" xr:uid="{E76A4448-4BD2-4B2A-BAE6-D5AE5BE1B5EC}">
      <text>
        <r>
          <rPr>
            <b/>
            <sz val="9"/>
            <color indexed="81"/>
            <rFont val="Tahoma"/>
            <family val="2"/>
          </rPr>
          <t>Nelle Genealogie del Racchetti c'è un Bartolomeo figlio di Agostino. Quindi nonostante la sistematica 'e' si deve leggere Bartolomeo.</t>
        </r>
        <r>
          <rPr>
            <sz val="9"/>
            <color indexed="81"/>
            <rFont val="Tahoma"/>
            <family val="2"/>
          </rPr>
          <t xml:space="preserve">
</t>
        </r>
      </text>
    </comment>
    <comment ref="H15" authorId="0" shapeId="0" xr:uid="{222A0C46-12C5-400A-A6A5-8BDD9A43CDE8}">
      <text>
        <r>
          <rPr>
            <b/>
            <sz val="9"/>
            <color indexed="81"/>
            <rFont val="Tahoma"/>
            <family val="2"/>
          </rPr>
          <t>Un Carlo Malosio cittadino proprietario a Offanengo è detto q. Gio.Antonio</t>
        </r>
        <r>
          <rPr>
            <sz val="9"/>
            <color indexed="81"/>
            <rFont val="Tahoma"/>
            <family val="2"/>
          </rPr>
          <t xml:space="preserve">
</t>
        </r>
      </text>
    </comment>
    <comment ref="I20" authorId="0" shapeId="0" xr:uid="{2E8EB7DB-E99D-42DF-8FF5-8369B254CA43}">
      <text>
        <r>
          <rPr>
            <b/>
            <sz val="9"/>
            <color indexed="81"/>
            <rFont val="Tahoma"/>
            <family val="2"/>
          </rPr>
          <t>sembra errata la somma</t>
        </r>
        <r>
          <rPr>
            <sz val="9"/>
            <color indexed="81"/>
            <rFont val="Tahoma"/>
            <family val="2"/>
          </rPr>
          <t xml:space="preserve">
</t>
        </r>
      </text>
    </comment>
    <comment ref="L21" authorId="0" shapeId="0" xr:uid="{4CF57493-EF16-4241-B150-D7C1221843B7}">
      <text>
        <r>
          <rPr>
            <b/>
            <sz val="9"/>
            <color indexed="81"/>
            <rFont val="Tahoma"/>
            <family val="2"/>
          </rPr>
          <t>sembra esserci un errore di calcolo</t>
        </r>
        <r>
          <rPr>
            <sz val="9"/>
            <color indexed="81"/>
            <rFont val="Tahoma"/>
            <family val="2"/>
          </rPr>
          <t xml:space="preserve">
</t>
        </r>
      </text>
    </comment>
    <comment ref="E24" authorId="0" shapeId="0" xr:uid="{158C4768-8067-4A75-BF45-FB7147CF7905}">
      <text>
        <r>
          <rPr>
            <b/>
            <sz val="9"/>
            <color indexed="81"/>
            <rFont val="Tahoma"/>
            <family val="2"/>
          </rPr>
          <t>Ms. Fulvio Cassano D.r q. ...</t>
        </r>
        <r>
          <rPr>
            <sz val="9"/>
            <color indexed="81"/>
            <rFont val="Tahoma"/>
            <family val="2"/>
          </rPr>
          <t xml:space="preserve">
</t>
        </r>
      </text>
    </comment>
    <comment ref="L35" authorId="0" shapeId="0" xr:uid="{A09BEE1A-417F-4C91-A30D-1AE4CA92FF90}">
      <text>
        <r>
          <rPr>
            <b/>
            <sz val="9"/>
            <color indexed="81"/>
            <rFont val="Tahoma"/>
            <family val="2"/>
          </rPr>
          <t>L'errore di 10 L in meno per un pezzo viene mantenuto</t>
        </r>
        <r>
          <rPr>
            <sz val="9"/>
            <color indexed="81"/>
            <rFont val="Tahoma"/>
            <family val="2"/>
          </rPr>
          <t xml:space="preserve">
nel totale</t>
        </r>
      </text>
    </comment>
    <comment ref="L39" authorId="0" shapeId="0" xr:uid="{4E9BA821-F63C-4CD9-9201-515DB6349C9A}">
      <text>
        <r>
          <rPr>
            <b/>
            <sz val="9"/>
            <color indexed="81"/>
            <rFont val="Tahoma"/>
            <family val="2"/>
          </rPr>
          <t>Un consistente errore in eccesso nel calcolare la rendita di un pezzo viene inficia il conteggio</t>
        </r>
        <r>
          <rPr>
            <sz val="9"/>
            <color indexed="81"/>
            <rFont val="Tahoma"/>
            <family val="2"/>
          </rPr>
          <t xml:space="preserve">
</t>
        </r>
      </text>
    </comment>
    <comment ref="L47" authorId="0" shapeId="0" xr:uid="{8E29571B-B5DC-4A06-9E58-890269A8CA69}">
      <text>
        <r>
          <rPr>
            <b/>
            <sz val="9"/>
            <color indexed="81"/>
            <rFont val="Tahoma"/>
            <family val="2"/>
          </rPr>
          <t>un errore in meno in un pezzo non è corretto nel totale</t>
        </r>
        <r>
          <rPr>
            <sz val="9"/>
            <color indexed="81"/>
            <rFont val="Tahoma"/>
            <family val="2"/>
          </rPr>
          <t xml:space="preserve">
</t>
        </r>
      </text>
    </comment>
    <comment ref="L49" authorId="0" shapeId="0" xr:uid="{0534DA7C-C881-4539-8871-3B1E1ABE7EB4}">
      <text>
        <r>
          <rPr>
            <b/>
            <sz val="9"/>
            <color indexed="81"/>
            <rFont val="Tahoma"/>
            <family val="2"/>
          </rPr>
          <t>Un errore in eccesso ripreso nel totale.</t>
        </r>
      </text>
    </comment>
    <comment ref="E56" authorId="0" shapeId="0" xr:uid="{9363A43C-4B0A-460E-BE1D-FD0967C086B5}">
      <text>
        <r>
          <rPr>
            <b/>
            <sz val="9"/>
            <color indexed="81"/>
            <rFont val="Tahoma"/>
            <family val="2"/>
          </rPr>
          <t>La stessa che nell'Estimo di Offanengo è detta a volte Colonella Ornana. Figlia dell'ufficiale corso colonnello Francesco Ornani, sposò Giovan Battista Guerino Bergamasco.</t>
        </r>
      </text>
    </comment>
    <comment ref="H56" authorId="0" shapeId="0" xr:uid="{74AA1012-AA50-49E8-8767-FA967AA2B384}">
      <text>
        <r>
          <rPr>
            <b/>
            <sz val="9"/>
            <color indexed="81"/>
            <rFont val="Tahoma"/>
            <family val="2"/>
          </rPr>
          <t xml:space="preserve"> Figlia dell'ufficiale corso colonnello Francesco Ornani, era vedova di Giovan Battista Guerino Bergamasco.</t>
        </r>
      </text>
    </comment>
    <comment ref="L56" authorId="0" shapeId="0" xr:uid="{67DCD656-A5E8-45AC-97AC-0EF59EADBECD}">
      <text>
        <r>
          <rPr>
            <sz val="9"/>
            <color indexed="81"/>
            <rFont val="Tahoma"/>
            <family val="2"/>
          </rPr>
          <t xml:space="preserve">La somma non corregge un grosso errore in eccesso in un pezzo
</t>
        </r>
      </text>
    </comment>
    <comment ref="L61" authorId="0" shapeId="0" xr:uid="{C7D80B3C-CE9E-461B-A41D-524EE5B0DC05}">
      <text>
        <r>
          <rPr>
            <b/>
            <sz val="9"/>
            <color indexed="81"/>
            <rFont val="Tahoma"/>
            <family val="2"/>
          </rPr>
          <t>Porta nel totale un errore in eccesso in un pezzo.</t>
        </r>
        <r>
          <rPr>
            <sz val="9"/>
            <color indexed="81"/>
            <rFont val="Tahoma"/>
            <family val="2"/>
          </rPr>
          <t xml:space="preserve">
</t>
        </r>
      </text>
    </comment>
    <comment ref="B62" authorId="0" shapeId="0" xr:uid="{DA649797-D592-41E6-A5F1-62F1483C359F}">
      <text>
        <r>
          <rPr>
            <b/>
            <sz val="9"/>
            <color indexed="81"/>
            <rFont val="Tahoma"/>
            <family val="2"/>
          </rPr>
          <t>Al termine della sezione dedicata ai cittadini, vi è il seguente riepilogo:
Li Beni Cittadini sotto il Comune di Porta Serio sono
Pert.e 8082 t.e 17   L 40782 S 11 Estimo S 567 d 5
Case                         L 6912 ____ Estimo  S  95 d 1
Le Lire di rendita delle terre sono ricorrette in modo tale da ingenerare dubbi sulla lettura, che è verosimile calcolando a partire dal valore d'estimo.
A fronte vi sono due annotazioni, fatte con grafia e inchiostro diversi rispetto all'annotazione a fronte, ma identici tra loro, datate 1686 e 1709 (il che fa pensare che siano state apposte in una data imprecisabile ma successiva al 1709). 
La prima annotazione riprende quella a fronte del 276 in cui si dice che vanno detratte L 52 S 18 d 9 al valore della Vigna (276) dei fratelli Nicchi (estimo - 9d), erroneamente attribuiti.
La seconda dice che nel 1709 furono tolti due pezzi a Pré Giov. Batta. Dotto perché appartenenti a Castelnuovo (totale 84 L di rendita, 14 d d'Estimo): sembrano essere il 333 e il 334.</t>
        </r>
        <r>
          <rPr>
            <sz val="9"/>
            <color indexed="81"/>
            <rFont val="Tahoma"/>
            <family val="2"/>
          </rPr>
          <t xml:space="preserve">
</t>
        </r>
      </text>
    </comment>
    <comment ref="A63" authorId="0" shapeId="0" xr:uid="{BCCC4A99-BE94-49B4-A7DA-94778ECEF4FE}">
      <text>
        <r>
          <rPr>
            <b/>
            <sz val="9"/>
            <color indexed="81"/>
            <rFont val="Tahoma"/>
            <family val="2"/>
          </rPr>
          <t>La pagina 126 riporta il riepilogo (vedi Cittadini 484) e a fronte due annotazioni.</t>
        </r>
        <r>
          <rPr>
            <sz val="9"/>
            <color indexed="81"/>
            <rFont val="Tahoma"/>
            <family val="2"/>
          </rPr>
          <t xml:space="preserve">
Solo alla pagina 127 ha inizio la parte destinata ai Contadini.</t>
        </r>
      </text>
    </comment>
    <comment ref="E66" authorId="0" shapeId="0" xr:uid="{96BDB5A4-856A-4863-A9DD-738C61D9B904}">
      <text>
        <r>
          <rPr>
            <b/>
            <sz val="9"/>
            <color indexed="81"/>
            <rFont val="Tahoma"/>
            <family val="2"/>
          </rPr>
          <t>Venendo la provenienza dopo la paternità, non viè certezza che d'Izano non sia riferito solo al padre.</t>
        </r>
        <r>
          <rPr>
            <sz val="9"/>
            <color indexed="81"/>
            <rFont val="Tahoma"/>
            <family val="2"/>
          </rPr>
          <t xml:space="preserve">
</t>
        </r>
      </text>
    </comment>
    <comment ref="E81" authorId="0" shapeId="0" xr:uid="{ADE67646-BC60-4111-9BCF-AF0C5AD4F75C}">
      <text>
        <r>
          <rPr>
            <b/>
            <sz val="9"/>
            <color indexed="81"/>
            <rFont val="Tahoma"/>
            <family val="2"/>
          </rPr>
          <t>Come in altri casi (finora 1) in cui il locativo segue la paternità, resta un dubbio se si tratti della residenza o della provenienza.</t>
        </r>
        <r>
          <rPr>
            <sz val="9"/>
            <color indexed="81"/>
            <rFont val="Tahoma"/>
            <family val="2"/>
          </rPr>
          <t xml:space="preserve">
</t>
        </r>
      </text>
    </comment>
    <comment ref="E89" authorId="0" shapeId="0" xr:uid="{51E3D46E-6848-4A43-BBC8-D7A02F832E3A}">
      <text>
        <r>
          <rPr>
            <b/>
            <sz val="9"/>
            <color indexed="81"/>
            <rFont val="Tahoma"/>
            <family val="2"/>
          </rPr>
          <t>il locativo viene dopo la paternità, con solito dubbio.</t>
        </r>
        <r>
          <rPr>
            <sz val="9"/>
            <color indexed="81"/>
            <rFont val="Tahoma"/>
            <family val="2"/>
          </rPr>
          <t xml:space="preserve">
</t>
        </r>
      </text>
    </comment>
    <comment ref="E95" authorId="0" shapeId="0" xr:uid="{57507EF2-130F-4A67-8CF3-CEA16273CDA5}">
      <text>
        <r>
          <rPr>
            <b/>
            <sz val="9"/>
            <color indexed="81"/>
            <rFont val="Tahoma"/>
            <family val="2"/>
          </rPr>
          <t>Come coerenza è chiamato Gandirolo. Potrebbe trattarsi di un'italianizzazione un po' forzata.</t>
        </r>
        <r>
          <rPr>
            <sz val="9"/>
            <color indexed="81"/>
            <rFont val="Tahoma"/>
            <family val="2"/>
          </rPr>
          <t xml:space="preserve">
</t>
        </r>
      </text>
    </comment>
    <comment ref="B99" authorId="0" shapeId="0" xr:uid="{8F4E2005-98CA-48BB-85DD-1425FA88C687}">
      <text>
        <r>
          <rPr>
            <b/>
            <sz val="9"/>
            <color indexed="81"/>
            <rFont val="Tahoma"/>
            <family val="2"/>
          </rPr>
          <t xml:space="preserve">Al termine della sezione dedicata ai contadini, vi è il seguente riepilogo:
Li Beni Contadini sotto il Comune di Porta Serio
 sono  Pert.e 302 t.e 5   L 1446 S 15 Estimo S 20 d 5
          Case __________L 684 ____Estimo S  9  d 7
La sproporzione tra beni cittadini e contadini è macroscopica, se si pensa che i beni cittadini sono Pert.e 8082 t.e 17   L 40782 S 11 Estimo S 567 d 5
Case                         L 6912 ____ Estimo  S  95 d 1
La superficie contadina è circa 1/26 di quella cittadina, il valore circa 1/27. Quello delle case è circa 1/10, proporzione che rispecchia il fatto che diversi contadini possiedono solo l'abitazione e il sedume su cui è costruita. In questa sproporzione si riflette la natura suburbana del comune di Porta di Serio. Da notare anche che diversi proprietari contadini non abitano nel comune ma in altri comuni, soprattutto in comune di Izano e sono proprietari di terreni nella zona confinaria dei Dossi.
</t>
        </r>
      </text>
    </comment>
    <comment ref="E100" authorId="0" shapeId="0" xr:uid="{B59901E6-B11C-4201-94B5-7CC34C421A5C}">
      <text>
        <r>
          <rPr>
            <b/>
            <sz val="9"/>
            <color indexed="81"/>
            <rFont val="Tahoma"/>
            <family val="2"/>
          </rPr>
          <t>Poiché nell'Estimo Ecclesiastico del 1609 sono registrati diversi altri pezzi, di cui alcuni già alienati verso privati, si realizza un foglio apposito (vedi)</t>
        </r>
        <r>
          <rPr>
            <sz val="9"/>
            <color indexed="81"/>
            <rFont val="Tahoma"/>
            <family val="2"/>
          </rPr>
          <t xml:space="preserve">
</t>
        </r>
      </text>
    </comment>
    <comment ref="L100" authorId="0" shapeId="0" xr:uid="{AB49D2CA-F761-438A-9E03-8E383D934A86}">
      <text>
        <r>
          <rPr>
            <b/>
            <sz val="9"/>
            <color indexed="81"/>
            <rFont val="Tahoma"/>
            <family val="2"/>
          </rPr>
          <t xml:space="preserve">importante errore di calcolo o di trascrizione
</t>
        </r>
        <r>
          <rPr>
            <sz val="9"/>
            <color indexed="81"/>
            <rFont val="Tahoma"/>
            <family val="2"/>
          </rPr>
          <t xml:space="preserve">
</t>
        </r>
      </text>
    </comment>
    <comment ref="B101" authorId="0" shapeId="0" xr:uid="{79DC3092-12D2-4D9A-A486-47A5D0FB65BE}">
      <text>
        <r>
          <rPr>
            <b/>
            <sz val="9"/>
            <color indexed="81"/>
            <rFont val="Tahoma"/>
            <family val="2"/>
          </rPr>
          <t>I successivi 4 proprietari sono Cittadini con dei loro beni estimati all'Ecclesiastico. Fenomeno non inconsueto di terre che mantengono (provvisoriamente) la condizione precedente a un cambio di proprietà.</t>
        </r>
        <r>
          <rPr>
            <sz val="9"/>
            <color indexed="81"/>
            <rFont val="Tahoma"/>
            <family val="2"/>
          </rPr>
          <t xml:space="preserve">
Questi beni si aggiungono per 3 di loro a beni più importanti al cittadino. Tra essi solo i fratelli Nicchi possiedono beni in maggior quantità  all'Ecclesiastico.</t>
        </r>
      </text>
    </comment>
    <comment ref="E105" authorId="0" shapeId="0" xr:uid="{C9920B27-B645-4ED0-894D-39246A283284}">
      <text>
        <r>
          <rPr>
            <b/>
            <sz val="9"/>
            <color indexed="81"/>
            <rFont val="Tahoma"/>
            <family val="2"/>
          </rPr>
          <t>posseduto dal R.do Seminario di Crema</t>
        </r>
        <r>
          <rPr>
            <sz val="9"/>
            <color indexed="81"/>
            <rFont val="Tahoma"/>
            <family val="2"/>
          </rPr>
          <t xml:space="preserve">
</t>
        </r>
      </text>
    </comment>
    <comment ref="E106" authorId="0" shapeId="0" xr:uid="{0BF9F71A-6368-4712-B0C7-EF0D42182D07}">
      <text>
        <r>
          <rPr>
            <b/>
            <sz val="9"/>
            <color indexed="81"/>
            <rFont val="Tahoma"/>
            <family val="2"/>
          </rPr>
          <t>posseduto dà Monsi.r Ill.mo Marc'Ant.o Zoglio</t>
        </r>
      </text>
    </comment>
    <comment ref="E107" authorId="0" shapeId="0" xr:uid="{32DE06BA-4767-489C-9A8E-ADBB4BEE2EAC}">
      <text>
        <r>
          <rPr>
            <b/>
            <sz val="9"/>
            <color indexed="81"/>
            <rFont val="Tahoma"/>
            <family val="2"/>
          </rPr>
          <t xml:space="preserve">possessore … [nell'Estimo del 1609 possessore è il R,do Sig.r Giuseppe Speranza] Nell'estimo di Izano è detto che possessore è il R.mo ms. Marc'Antonio Vimercato Sansev.no Co:
</t>
        </r>
      </text>
    </comment>
    <comment ref="E108" authorId="0" shapeId="0" xr:uid="{8AD144E2-392A-4B18-8756-D3AA525ABD54}">
      <text>
        <r>
          <rPr>
            <b/>
            <sz val="9"/>
            <color indexed="81"/>
            <rFont val="Tahoma"/>
            <family val="2"/>
          </rPr>
          <t>Possessore …
Non specifica se Caffo o Brigante. Nell'Estimo Ecclesiastico del 1609 si specifica Possessore il R.do Pré Domenico Caffo di Martinengo.</t>
        </r>
        <r>
          <rPr>
            <sz val="9"/>
            <color indexed="81"/>
            <rFont val="Tahoma"/>
            <family val="2"/>
          </rPr>
          <t xml:space="preserve">
</t>
        </r>
      </text>
    </comment>
    <comment ref="B109" authorId="0" shapeId="0" xr:uid="{86C97A07-2291-45D6-BE53-9D868C0AFEB2}">
      <text>
        <r>
          <rPr>
            <b/>
            <sz val="9"/>
            <color indexed="81"/>
            <rFont val="Tahoma"/>
            <family val="2"/>
          </rPr>
          <t>Al termine della sezione dedicata aalle chiese, vi è il seguente riepilogo:
Li Beni de Eclesiastici del Comune di Porta Serio
 sono  Pert.e 831 t.e 12   L 3931 : 16 Estimo S 54 d 9
          Case ___________L  245 :       Estimo S  3  d 5
Dopo il riepilogo, viene aggiunto da altra grafia il pezzo 564, che non vi dovrebbe quindi essere stato conteggiato. Non è dato sapere quando avvenne l'aggiunta: quando fu apposta la numerazione (1812) questo pezzo ricevette un numero come gli altri.</t>
        </r>
        <r>
          <rPr>
            <sz val="9"/>
            <color indexed="81"/>
            <rFont val="Tahoma"/>
            <family val="2"/>
          </rPr>
          <t xml:space="preserve">
</t>
        </r>
      </text>
    </comment>
    <comment ref="E109" authorId="0" shapeId="0" xr:uid="{652A9351-7825-48FF-89D7-1A849F3E0134}">
      <text>
        <r>
          <rPr>
            <b/>
            <sz val="9"/>
            <color indexed="81"/>
            <rFont val="Tahoma"/>
            <family val="2"/>
          </rPr>
          <t>Possessore …
Non specifica se Caffo o Brigante. Nell'Estimo Ecclesiastico del 1609 si specifica Possessore il R.do Sig.r Mariano Briganti</t>
        </r>
        <r>
          <rPr>
            <sz val="9"/>
            <color indexed="81"/>
            <rFont val="Tahoma"/>
            <family val="2"/>
          </rPr>
          <t xml:space="preserve">
</t>
        </r>
      </text>
    </comment>
    <comment ref="S109" authorId="0" shapeId="0" xr:uid="{2C42E56D-4CB4-46FB-B280-FB578CC2E54A}">
      <text>
        <r>
          <rPr>
            <b/>
            <sz val="9"/>
            <color indexed="81"/>
            <rFont val="Tahoma"/>
            <family val="2"/>
          </rPr>
          <t xml:space="preserve">attribuito arbitrariamente da me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B39" authorId="0" shapeId="0" xr:uid="{48531571-A68E-465B-814F-E0BA373CF4FB}">
      <text>
        <r>
          <rPr>
            <b/>
            <sz val="9"/>
            <color indexed="81"/>
            <rFont val="Tahoma"/>
            <family val="2"/>
          </rPr>
          <t>Sembra trattarsi della parrocchiale stessa di San Bernardino</t>
        </r>
        <r>
          <rPr>
            <sz val="9"/>
            <color indexed="81"/>
            <rFont val="Tahoma"/>
            <family val="2"/>
          </rPr>
          <t xml:space="preserve">
</t>
        </r>
      </text>
    </comment>
    <comment ref="D48" authorId="0" shapeId="0" xr:uid="{B8AF6099-7206-4EA9-8455-A8F92C79C440}">
      <text>
        <r>
          <rPr>
            <sz val="9"/>
            <color indexed="81"/>
            <rFont val="Tahoma"/>
            <family val="2"/>
          </rPr>
          <t xml:space="preserve">Sembra che sia da riferire al comune di Vergonzana per la Chiesa
</t>
        </r>
      </text>
    </comment>
    <comment ref="C57" authorId="0" shapeId="0" xr:uid="{E3CE86CC-20E5-4FE4-B837-DFDD22BDD329}">
      <text>
        <r>
          <rPr>
            <b/>
            <sz val="9"/>
            <color indexed="81"/>
            <rFont val="Tahoma"/>
            <family val="2"/>
          </rPr>
          <t>potrebbe anche essere un errore per Prè Pietro Crotto</t>
        </r>
        <r>
          <rPr>
            <sz val="9"/>
            <color indexed="81"/>
            <rFont val="Tahoma"/>
            <family val="2"/>
          </rPr>
          <t xml:space="preserve">
</t>
        </r>
      </text>
    </comment>
    <comment ref="A88" authorId="0" shapeId="0" xr:uid="{6279DCC9-0BDE-4BE5-9857-06DF423287B3}">
      <text>
        <r>
          <rPr>
            <b/>
            <sz val="9"/>
            <color indexed="81"/>
            <rFont val="Tahoma"/>
            <family val="2"/>
          </rPr>
          <t>per strano che sia , è scritto così e di certo non è Gandirolo. Potrebbero essere italianizzazioni diverse di Gandirol, la seconda pedestre, l'altra un po' forzata.</t>
        </r>
        <r>
          <rPr>
            <sz val="9"/>
            <color indexed="81"/>
            <rFont val="Tahoma"/>
            <family val="2"/>
          </rPr>
          <t xml:space="preserve">
</t>
        </r>
      </text>
    </comment>
    <comment ref="C100" authorId="0" shapeId="0" xr:uid="{242299AB-765D-4DF1-BCF5-9FE09943B774}">
      <text>
        <r>
          <rPr>
            <b/>
            <sz val="9"/>
            <color indexed="81"/>
            <rFont val="Tahoma"/>
            <family val="2"/>
          </rPr>
          <t>La stessa che nell'Estimo di Offanengo è detta a volte Colonella Ornana. Figlia dell'ufficiale corso colonnello Francesco Ornani, sposò Giovan Battista Guerino Bergamasco.</t>
        </r>
      </text>
    </comment>
    <comment ref="C107" authorId="0" shapeId="0" xr:uid="{4147C72F-4C8E-45A9-8AB7-3734ECD7D075}">
      <text>
        <r>
          <rPr>
            <b/>
            <sz val="9"/>
            <color indexed="81"/>
            <rFont val="Tahoma"/>
            <charset val="1"/>
          </rPr>
          <t xml:space="preserve">Non figura tra i proprietari.
Negli SdA di primo '600 i Maccalli abitavano al Dosso Morone, secondo quello del 1608 in casa di loro proprietà. </t>
        </r>
        <r>
          <rPr>
            <sz val="9"/>
            <color indexed="81"/>
            <rFont val="Tahoma"/>
            <charset val="1"/>
          </rPr>
          <t xml:space="preserve">
Si potrebbe ipotizzare che fossero livellari di San Benedetto piuttosto che predecessori del Pantaleon Crotto proprietario contadino del Dosso Morone piccolo.</t>
        </r>
      </text>
    </comment>
    <comment ref="C143" authorId="0" shapeId="0" xr:uid="{0CDA75D3-6E7E-4E9E-BE7B-8A9459F2966D}">
      <text>
        <r>
          <rPr>
            <b/>
            <sz val="9"/>
            <color indexed="81"/>
            <rFont val="Tahoma"/>
            <family val="2"/>
          </rPr>
          <t>Cognome, soprannome o impianto (sega ad acqua)?
Nei cognomi non c'è, sui soprannomi è arduo escludere. L'eventuale impianto dovrebbe essere rivelato come edificio (tipo roda da mulino ecc.).</t>
        </r>
      </text>
    </comment>
    <comment ref="C151" authorId="0" shapeId="0" xr:uid="{E0FC14F3-BEAA-42BE-9196-46B4CC79772E}">
      <text>
        <r>
          <rPr>
            <b/>
            <sz val="9"/>
            <color indexed="81"/>
            <rFont val="Tahoma"/>
            <family val="2"/>
          </rPr>
          <t>La guida alla Diocesi (Civita) cita la Confraternita come attiva nella parrocchia di Vergonzana, mentre non la cita in quella di San Bernardino. Non la si trova tra i proprietari, a meno che non si tratti del Comune di Vergonzana. La Scuola e la Disciplina di Vergonzana devono far capo a questa.</t>
        </r>
        <r>
          <rPr>
            <sz val="9"/>
            <color indexed="81"/>
            <rFont val="Tahoma"/>
            <family val="2"/>
          </rPr>
          <t xml:space="preserve">
</t>
        </r>
      </text>
    </comment>
    <comment ref="A178" authorId="0" shapeId="0" xr:uid="{12B3AE21-FA20-4D31-8488-72985FDB9666}">
      <text>
        <r>
          <rPr>
            <b/>
            <sz val="9"/>
            <color indexed="81"/>
            <rFont val="Tahoma"/>
            <family val="2"/>
          </rPr>
          <t>Nelle Genealogie del Racchetti c'è un Bartolomeo figlio di Agostino. Quindi nonostante la sistematica 'e' si deve leggere Bartolomeo.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L1" authorId="0" shapeId="0" xr:uid="{31A976CB-7E02-48E0-923D-FC9AC2097F18}">
      <text>
        <r>
          <rPr>
            <b/>
            <sz val="9"/>
            <color indexed="81"/>
            <rFont val="Tahoma"/>
            <family val="2"/>
          </rPr>
          <t>compreso ev. il CF</t>
        </r>
        <r>
          <rPr>
            <sz val="9"/>
            <color indexed="81"/>
            <rFont val="Tahoma"/>
            <family val="2"/>
          </rPr>
          <t xml:space="preserve">
</t>
        </r>
      </text>
    </comment>
    <comment ref="H2" authorId="0" shapeId="0" xr:uid="{64F7833A-4694-4EF1-93D8-6DDABE3DA827}">
      <text>
        <r>
          <rPr>
            <b/>
            <sz val="9"/>
            <color indexed="81"/>
            <rFont val="Tahoma"/>
            <charset val="1"/>
          </rPr>
          <t>Visinanza di san Bern.no fora di Crema</t>
        </r>
        <r>
          <rPr>
            <sz val="9"/>
            <color indexed="81"/>
            <rFont val="Tahoma"/>
            <charset val="1"/>
          </rPr>
          <t xml:space="preserve">
</t>
        </r>
      </text>
    </comment>
    <comment ref="K16" authorId="0" shapeId="0" xr:uid="{315CB1E4-2ACA-4E9B-9D0F-2CAA14EF2D50}">
      <text>
        <r>
          <rPr>
            <b/>
            <sz val="9"/>
            <color indexed="81"/>
            <rFont val="Tahoma"/>
            <charset val="1"/>
          </rPr>
          <t>Dionisia sua dona di Governo q Antonio di Brambilla Milanesa (sembra che sua sorella Barbara sia sposata a Francesco Gallicano milanese della f. 19)
Marta sua Masara Milanesa di Trevino</t>
        </r>
        <r>
          <rPr>
            <sz val="9"/>
            <color indexed="81"/>
            <rFont val="Tahoma"/>
            <charset val="1"/>
          </rPr>
          <t xml:space="preserve">
</t>
        </r>
      </text>
    </comment>
    <comment ref="K17" authorId="0" shapeId="0" xr:uid="{DC26BB91-0A39-4F7A-BF6C-13A73FA9CA60}">
      <text>
        <r>
          <rPr>
            <b/>
            <sz val="9"/>
            <color indexed="81"/>
            <rFont val="Tahoma"/>
            <charset val="1"/>
          </rPr>
          <t>Francesco fi. Del Piasentino di Rivolta nova</t>
        </r>
        <r>
          <rPr>
            <sz val="9"/>
            <color indexed="81"/>
            <rFont val="Tahoma"/>
            <charset val="1"/>
          </rPr>
          <t xml:space="preserve">
</t>
        </r>
      </text>
    </comment>
    <comment ref="B19" authorId="0" shapeId="0" xr:uid="{296EB015-CC15-40DF-8EE8-BBBF3E3D466D}">
      <text>
        <r>
          <rPr>
            <b/>
            <sz val="9"/>
            <color indexed="81"/>
            <rFont val="Tahoma"/>
            <charset val="1"/>
          </rPr>
          <t>Sembra ci sia scritto proprio Maldamero per due volte</t>
        </r>
        <r>
          <rPr>
            <sz val="9"/>
            <color indexed="81"/>
            <rFont val="Tahoma"/>
            <charset val="1"/>
          </rPr>
          <t xml:space="preserve">
</t>
        </r>
      </text>
    </comment>
    <comment ref="D19" authorId="0" shapeId="0" xr:uid="{E2767BE2-AB55-4A6B-AAC1-44CBD44076A0}">
      <text>
        <r>
          <rPr>
            <b/>
            <sz val="9"/>
            <color indexed="81"/>
            <rFont val="Tahoma"/>
            <charset val="1"/>
          </rPr>
          <t>non cè del q, ma la presenza di una donna più anziana che sembra la madre ma senza che lo dica fa pensare a una omissione.</t>
        </r>
        <r>
          <rPr>
            <sz val="9"/>
            <color indexed="81"/>
            <rFont val="Tahoma"/>
            <charset val="1"/>
          </rPr>
          <t xml:space="preserve">
</t>
        </r>
      </text>
    </comment>
    <comment ref="K23" authorId="0" shapeId="0" xr:uid="{A50B1D77-1640-434B-BEAC-9933A0525A58}">
      <text>
        <r>
          <rPr>
            <b/>
            <sz val="9"/>
            <color indexed="81"/>
            <rFont val="Tahoma"/>
            <charset val="1"/>
          </rPr>
          <t>ambedue specifica 'famillio di casa'.</t>
        </r>
      </text>
    </comment>
    <comment ref="B28" authorId="0" shapeId="0" xr:uid="{F38423F0-4CDD-4488-BA00-6E35D100422B}">
      <text>
        <r>
          <rPr>
            <b/>
            <sz val="9"/>
            <color indexed="81"/>
            <rFont val="Tahoma"/>
            <charset val="1"/>
          </rPr>
          <t>Come spesso potrebbe essre letto con una M iniziale, stavolta la finale potrebbe essere una i</t>
        </r>
        <r>
          <rPr>
            <sz val="9"/>
            <color indexed="81"/>
            <rFont val="Tahoma"/>
            <charset val="1"/>
          </rPr>
          <t xml:space="preserve">
</t>
        </r>
      </text>
    </comment>
    <comment ref="I30" authorId="0" shapeId="0" xr:uid="{F7809DCA-68E5-4F16-978E-FD882B7FA397}">
      <text>
        <r>
          <rPr>
            <b/>
            <sz val="9"/>
            <color indexed="81"/>
            <rFont val="Tahoma"/>
            <charset val="1"/>
          </rPr>
          <t>include una ragazza non parente che potrebbe essere anche una servente</t>
        </r>
        <r>
          <rPr>
            <sz val="9"/>
            <color indexed="81"/>
            <rFont val="Tahoma"/>
            <charset val="1"/>
          </rPr>
          <t xml:space="preserve">
</t>
        </r>
      </text>
    </comment>
    <comment ref="K30" authorId="0" shapeId="0" xr:uid="{6C08D84D-39ED-46A1-81D3-D886878769DA}">
      <text>
        <r>
          <rPr>
            <b/>
            <sz val="9"/>
            <color indexed="81"/>
            <rFont val="Tahoma"/>
            <charset val="1"/>
          </rPr>
          <t>Ci sarebbe una ragazza non parente che potrebbe essere una servente, ma non è specificato. Se si conta tra i servitori va tolta dai membri, dove è stata contata.</t>
        </r>
        <r>
          <rPr>
            <sz val="9"/>
            <color indexed="81"/>
            <rFont val="Tahoma"/>
            <charset val="1"/>
          </rPr>
          <t xml:space="preserve">
</t>
        </r>
      </text>
    </comment>
    <comment ref="B31" authorId="0" shapeId="0" xr:uid="{56181FF4-9949-4D71-8B09-B735AE51CA55}">
      <text>
        <r>
          <rPr>
            <b/>
            <sz val="9"/>
            <color indexed="81"/>
            <rFont val="Tahoma"/>
            <charset val="1"/>
          </rPr>
          <t>Potrebbe essere letto 'Dosena', ma sembra meno probabile</t>
        </r>
        <r>
          <rPr>
            <sz val="9"/>
            <color indexed="81"/>
            <rFont val="Tahoma"/>
            <charset val="1"/>
          </rPr>
          <t xml:space="preserve">
</t>
        </r>
      </text>
    </comment>
    <comment ref="K33" authorId="0" shapeId="0" xr:uid="{3D89BD6B-451F-4C76-8B4A-5BF14CB84354}">
      <text>
        <r>
          <rPr>
            <b/>
            <sz val="9"/>
            <color indexed="81"/>
            <rFont val="Tahoma"/>
            <charset val="1"/>
          </rPr>
          <t>Benzo da Madignià famillio di casa</t>
        </r>
      </text>
    </comment>
    <comment ref="K40" authorId="0" shapeId="0" xr:uid="{AE8800CB-D1A1-4A06-9047-F09C22E1600C}">
      <text>
        <r>
          <rPr>
            <b/>
            <sz val="9"/>
            <color indexed="81"/>
            <rFont val="Tahoma"/>
            <family val="2"/>
          </rPr>
          <t>Francesco famillio fi. Di Pietro Berga.co</t>
        </r>
        <r>
          <rPr>
            <sz val="9"/>
            <color indexed="81"/>
            <rFont val="Tahoma"/>
            <family val="2"/>
          </rPr>
          <t xml:space="preserve">
</t>
        </r>
      </text>
    </comment>
    <comment ref="K45" authorId="0" shapeId="0" xr:uid="{5B325164-4743-45FB-9852-4C9D664A897E}">
      <text>
        <r>
          <rPr>
            <b/>
            <sz val="9"/>
            <color indexed="81"/>
            <rFont val="Tahoma"/>
            <charset val="1"/>
          </rPr>
          <t>Ci sarebbe una ragazza non parente che potrebbe essere una servente, ma non è specificato. Se si conta tra i servitori va tolta dai membri, dove è stata contata.</t>
        </r>
        <r>
          <rPr>
            <sz val="9"/>
            <color indexed="81"/>
            <rFont val="Tahoma"/>
            <charset val="1"/>
          </rPr>
          <t xml:space="preserve">
</t>
        </r>
      </text>
    </comment>
    <comment ref="F46" authorId="0" shapeId="0" xr:uid="{025761AA-AF6D-4EEC-B237-6242E01B6D09}">
      <text>
        <r>
          <rPr>
            <b/>
            <sz val="9"/>
            <color indexed="81"/>
            <rFont val="Tahoma"/>
            <family val="2"/>
          </rPr>
          <t>Non so interpretarlo convincentemente. La C potrebbe anche essere una L.
Il titolo è posto prima del nome del nome Allovisio e manca prima del nome del padre.
Anche il nome della moglie è preceduto dal titolo sC.a.
Con poca convinzione, ipotizzo signor Conte e signora Contessa.</t>
        </r>
      </text>
    </comment>
    <comment ref="K46" authorId="0" shapeId="0" xr:uid="{7BF861BE-8715-4848-BC55-A8529BDC3FAB}">
      <text>
        <r>
          <rPr>
            <b/>
            <sz val="9"/>
            <color indexed="81"/>
            <rFont val="Tahoma"/>
            <family val="2"/>
          </rPr>
          <t>Una Masara e un familio.
C'è poi una donna anziana la cui parentela con il CF non è chiara: potrebbe essere la madre o la suocera e l'ho messa tra i membri, ma anche un'anziana servente.</t>
        </r>
      </text>
    </comment>
    <comment ref="G55" authorId="0" shapeId="0" xr:uid="{7E093D7A-07E2-4330-816F-61ABC2E5A576}">
      <text>
        <r>
          <rPr>
            <b/>
            <sz val="9"/>
            <color indexed="81"/>
            <rFont val="Tahoma"/>
            <family val="2"/>
          </rPr>
          <t>Il padre della vedova che figura convenzionalmente come CF</t>
        </r>
        <r>
          <rPr>
            <sz val="9"/>
            <color indexed="81"/>
            <rFont val="Tahoma"/>
            <family val="2"/>
          </rPr>
          <t xml:space="preserve">
</t>
        </r>
      </text>
    </comment>
    <comment ref="E56" authorId="0" shapeId="0" xr:uid="{DEB854FE-52D7-4221-8824-E182BD57F637}">
      <text>
        <r>
          <rPr>
            <b/>
            <sz val="9"/>
            <color indexed="81"/>
            <rFont val="Tahoma"/>
            <family val="2"/>
          </rPr>
          <t>situazione confusa, probabile qualche errore.</t>
        </r>
        <r>
          <rPr>
            <sz val="9"/>
            <color indexed="81"/>
            <rFont val="Tahoma"/>
            <family val="2"/>
          </rPr>
          <t xml:space="preserve">
</t>
        </r>
      </text>
    </comment>
    <comment ref="B57" authorId="0" shapeId="0" xr:uid="{F85294C8-4E90-41E7-97BA-C01D2B8A7DFB}">
      <text>
        <r>
          <rPr>
            <b/>
            <sz val="9"/>
            <color indexed="81"/>
            <rFont val="Tahoma"/>
            <family val="2"/>
          </rPr>
          <t>che a poca distanza vivessero una figlia di Gielmino Manfredi e un figlio di Gelmino Offredi, con età compatibili (46 e 51), risulta piuttosto strano. Potrebbe esserci un errore nel segnare i cognomi, ma ovviamente è solo un'ipotesi.</t>
        </r>
        <r>
          <rPr>
            <sz val="9"/>
            <color indexed="81"/>
            <rFont val="Tahoma"/>
            <family val="2"/>
          </rPr>
          <t xml:space="preserve">
</t>
        </r>
      </text>
    </comment>
    <comment ref="E57" authorId="0" shapeId="0" xr:uid="{079992ED-9609-431C-9527-E1B0D06C2C97}">
      <text>
        <r>
          <rPr>
            <b/>
            <sz val="9"/>
            <color indexed="81"/>
            <rFont val="Tahoma"/>
            <family val="2"/>
          </rPr>
          <t>ci sono due figli adolescenti, ma non è scritto il nome del q marito</t>
        </r>
        <r>
          <rPr>
            <sz val="9"/>
            <color indexed="81"/>
            <rFont val="Tahoma"/>
            <family val="2"/>
          </rPr>
          <t xml:space="preserve">
</t>
        </r>
      </text>
    </comment>
    <comment ref="B59" authorId="0" shapeId="0" xr:uid="{C3571EC0-60F5-40A2-9D76-CE380D9BECB3}">
      <text>
        <r>
          <rPr>
            <b/>
            <sz val="9"/>
            <color indexed="81"/>
            <rFont val="Tahoma"/>
            <family val="2"/>
          </rPr>
          <t>che a poca distanza vivessero una figlia di Gielmino Manfredi e un figlio di Gelmino Offredi, con età compatibili (46 e 51), risulta piuttosto strano. Potrebbe esserci un errore nel segnare i cognomi, ma ovviamente è solo un'ipotesi.</t>
        </r>
        <r>
          <rPr>
            <sz val="9"/>
            <color indexed="81"/>
            <rFont val="Tahoma"/>
            <family val="2"/>
          </rPr>
          <t xml:space="preserve">
</t>
        </r>
      </text>
    </comment>
    <comment ref="K60" authorId="0" shapeId="0" xr:uid="{7281C111-8BA5-4450-A6CE-D2767D0A8303}">
      <text>
        <r>
          <rPr>
            <b/>
            <sz val="9"/>
            <color indexed="81"/>
            <rFont val="Tahoma"/>
            <family val="2"/>
          </rPr>
          <t xml:space="preserve">Pietro famillio figlio di Stefan Brichol. </t>
        </r>
        <r>
          <rPr>
            <sz val="9"/>
            <color indexed="81"/>
            <rFont val="Tahoma"/>
            <family val="2"/>
          </rPr>
          <t xml:space="preserve">
</t>
        </r>
      </text>
    </comment>
    <comment ref="E61" authorId="0" shapeId="0" xr:uid="{B5FBC49F-39CA-4936-958D-82ACA5BC8621}">
      <text>
        <r>
          <rPr>
            <b/>
            <sz val="9"/>
            <color indexed="81"/>
            <rFont val="Tahoma"/>
            <family val="2"/>
          </rPr>
          <t>molto confuso, in sostanza non si sa di chi è vedova e quindi il cognome del figlio, che in realtà potrebbe anche essere il fratello e chiamarsi quindi Ferla.</t>
        </r>
        <r>
          <rPr>
            <sz val="9"/>
            <color indexed="81"/>
            <rFont val="Tahoma"/>
            <family val="2"/>
          </rPr>
          <t xml:space="preserve">
</t>
        </r>
      </text>
    </comment>
    <comment ref="B63" authorId="0" shapeId="0" xr:uid="{095C57C7-173B-44CA-8A0E-228FA7AD1A12}">
      <text>
        <r>
          <rPr>
            <b/>
            <sz val="9"/>
            <color indexed="81"/>
            <rFont val="Tahoma"/>
            <family val="2"/>
          </rPr>
          <t>cognome strano, ma non sono riuscito a decifrare di meglio</t>
        </r>
        <r>
          <rPr>
            <sz val="9"/>
            <color indexed="81"/>
            <rFont val="Tahoma"/>
            <family val="2"/>
          </rPr>
          <t xml:space="preserve">
</t>
        </r>
      </text>
    </comment>
    <comment ref="B69" authorId="0" shapeId="0" xr:uid="{10E050C8-BBAE-4C64-83DE-72E6D6DFF3A0}">
      <text>
        <r>
          <rPr>
            <sz val="9"/>
            <color indexed="81"/>
            <rFont val="Tahoma"/>
            <family val="2"/>
          </rPr>
          <t>Che uno di 23 anni abbia 2 figli di cui una di 15 e sia vedovo è improbabile.  Più facile ci sia un errore nelle paternità e si tratti di tre fratelli.</t>
        </r>
      </text>
    </comment>
    <comment ref="B70" authorId="0" shapeId="0" xr:uid="{9236D7E6-58D8-4A79-9CE8-E9B9EEE93D5C}">
      <text>
        <r>
          <rPr>
            <sz val="9"/>
            <color indexed="81"/>
            <rFont val="Tahoma"/>
            <family val="2"/>
          </rPr>
          <t xml:space="preserve">Si sa il cognome di origine della moglie, Agustina figlia di Bern.do Locadelli.
Il cognome Fantini lo si evince da un confronto con lo SdA del 1608 [corrispondenza nomi suo e moglie , nonché ordine delle famiglie]
</t>
        </r>
      </text>
    </comment>
    <comment ref="E74" authorId="0" shapeId="0" xr:uid="{ABFAF750-81FC-4B17-B69F-2D4E7F2F87FD}">
      <text>
        <r>
          <rPr>
            <b/>
            <sz val="9"/>
            <color indexed="81"/>
            <rFont val="Tahoma"/>
            <family val="2"/>
          </rPr>
          <t>non lo dice esplicitamente, ma vive con due figli di lui che con ogni probabilità sono anche di lei</t>
        </r>
        <r>
          <rPr>
            <sz val="9"/>
            <color indexed="81"/>
            <rFont val="Tahoma"/>
            <family val="2"/>
          </rPr>
          <t xml:space="preserve">
</t>
        </r>
      </text>
    </comment>
    <comment ref="B75" authorId="0" shapeId="0" xr:uid="{E7EC72EF-AB94-4853-9C17-803A3445CB70}">
      <text>
        <r>
          <rPr>
            <b/>
            <sz val="9"/>
            <color indexed="81"/>
            <rFont val="Tahoma"/>
            <family val="2"/>
          </rPr>
          <t>famiglia formata da Cognato e cognata vedova e figli del suo q marito, 4 della prima moglie e 1 anche suo.</t>
        </r>
        <r>
          <rPr>
            <sz val="9"/>
            <color indexed="81"/>
            <rFont val="Tahoma"/>
            <family val="2"/>
          </rPr>
          <t xml:space="preserve">
</t>
        </r>
      </text>
    </comment>
    <comment ref="C78" authorId="0" shapeId="0" xr:uid="{1E048148-DE9D-4416-8D0C-19E0F0D85569}">
      <text>
        <r>
          <rPr>
            <sz val="9"/>
            <color indexed="81"/>
            <rFont val="Tahoma"/>
            <family val="2"/>
          </rPr>
          <t xml:space="preserve">come paternità della figlia Camilla scrive 'Manfredo'.
</t>
        </r>
      </text>
    </comment>
    <comment ref="B80" authorId="0" shapeId="0" xr:uid="{64A8A000-DB1E-48ED-AA0E-2F107F249837}">
      <text>
        <r>
          <rPr>
            <b/>
            <sz val="9"/>
            <color indexed="81"/>
            <rFont val="Tahoma"/>
            <family val="2"/>
          </rPr>
          <t>Non scrive il cognome. Lo deduco dal successivo.</t>
        </r>
        <r>
          <rPr>
            <sz val="9"/>
            <color indexed="81"/>
            <rFont val="Tahoma"/>
            <family val="2"/>
          </rPr>
          <t xml:space="preserve">
</t>
        </r>
      </text>
    </comment>
    <comment ref="K81" authorId="0" shapeId="0" xr:uid="{9D4366B7-CE7A-4585-B1B9-116C2FDB893B}">
      <text>
        <r>
          <rPr>
            <b/>
            <sz val="9"/>
            <color indexed="81"/>
            <rFont val="Tahoma"/>
            <family val="2"/>
          </rPr>
          <t>Batista fi di Pavolo Melaneso, famillio</t>
        </r>
        <r>
          <rPr>
            <sz val="9"/>
            <color indexed="81"/>
            <rFont val="Tahoma"/>
            <family val="2"/>
          </rPr>
          <t xml:space="preserve">
</t>
        </r>
      </text>
    </comment>
    <comment ref="K82" authorId="0" shapeId="0" xr:uid="{EF60DFB5-56B4-46BB-80FE-F9112EE15CD6}">
      <text>
        <r>
          <rPr>
            <b/>
            <sz val="9"/>
            <color indexed="81"/>
            <rFont val="Tahoma"/>
            <family val="2"/>
          </rPr>
          <t>Ber.no da Campagniola familio di casa</t>
        </r>
        <r>
          <rPr>
            <sz val="9"/>
            <color indexed="81"/>
            <rFont val="Tahoma"/>
            <family val="2"/>
          </rPr>
          <t xml:space="preserve">
</t>
        </r>
      </text>
    </comment>
    <comment ref="B84" authorId="0" shapeId="0" xr:uid="{518B7E83-EBDB-4CA2-B214-E52309CBA689}">
      <text>
        <r>
          <rPr>
            <b/>
            <sz val="9"/>
            <color indexed="81"/>
            <rFont val="Tahoma"/>
            <family val="2"/>
          </rPr>
          <t>sembra di leggere Angelicha Sorela di Severgni</t>
        </r>
        <r>
          <rPr>
            <sz val="9"/>
            <color indexed="81"/>
            <rFont val="Tahoma"/>
            <family val="2"/>
          </rPr>
          <t xml:space="preserve">
</t>
        </r>
      </text>
    </comment>
    <comment ref="B85" authorId="0" shapeId="0" xr:uid="{BFCFF6E4-1696-4C0B-A326-0B31D23CD7DF}">
      <text>
        <r>
          <rPr>
            <b/>
            <sz val="9"/>
            <color indexed="81"/>
            <rFont val="Tahoma"/>
            <family val="2"/>
          </rPr>
          <t>Nel 1608 si chiama Comin Geroletto</t>
        </r>
        <r>
          <rPr>
            <sz val="9"/>
            <color indexed="81"/>
            <rFont val="Tahoma"/>
            <family val="2"/>
          </rPr>
          <t xml:space="preserve">
</t>
        </r>
      </text>
    </comment>
    <comment ref="B88" authorId="0" shapeId="0" xr:uid="{0884C429-EE70-457C-827B-A0F5E2FD83AB}">
      <text>
        <r>
          <rPr>
            <b/>
            <sz val="9"/>
            <color indexed="81"/>
            <rFont val="Tahoma"/>
            <family val="2"/>
          </rPr>
          <t>Saranno ripetuti insieme alla famiglia successiva. Ho aggiunto un figlio di 1 anno che lì era segnato e qui mancava.</t>
        </r>
        <r>
          <rPr>
            <sz val="9"/>
            <color indexed="81"/>
            <rFont val="Tahoma"/>
            <family val="2"/>
          </rPr>
          <t xml:space="preserve">
</t>
        </r>
      </text>
    </comment>
    <comment ref="K88" authorId="0" shapeId="0" xr:uid="{289E218B-99B6-45C7-B9C0-32A4D54F99BE}">
      <text>
        <r>
          <rPr>
            <b/>
            <sz val="9"/>
            <color indexed="81"/>
            <rFont val="Tahoma"/>
            <family val="2"/>
          </rPr>
          <t>Batista Bassano famillio di casa d'A. 10</t>
        </r>
        <r>
          <rPr>
            <sz val="9"/>
            <color indexed="81"/>
            <rFont val="Tahoma"/>
            <family val="2"/>
          </rPr>
          <t xml:space="preserve">
</t>
        </r>
      </text>
    </comment>
    <comment ref="B89" authorId="0" shapeId="0" xr:uid="{C5225EFE-1112-43C4-A2B7-4B41121E726C}">
      <text>
        <r>
          <rPr>
            <sz val="9"/>
            <color indexed="81"/>
            <rFont val="Tahoma"/>
            <family val="2"/>
          </rPr>
          <t>Per errore attacca ai Tonoli la famiglia appena prima registrata dei Comendulli, aggiungendovi un figlio di 1 anno, che ho aggiunto al posto dove andava. Qui i Comenduli sono di Andrea, mentre prima erano del q Andrea. Ovviamente non li ho conteggiati qua</t>
        </r>
      </text>
    </comment>
    <comment ref="D90" authorId="0" shapeId="0" xr:uid="{3143A351-1592-4E2C-85E4-D2127D6AEFF8}">
      <text>
        <r>
          <rPr>
            <b/>
            <sz val="9"/>
            <color indexed="81"/>
            <rFont val="Tahoma"/>
            <family val="2"/>
          </rPr>
          <t>Il 77 Maifredo q Giacomo, qui Pavolo di Iacomo.</t>
        </r>
        <r>
          <rPr>
            <sz val="9"/>
            <color indexed="81"/>
            <rFont val="Tahoma"/>
            <family val="2"/>
          </rPr>
          <t xml:space="preserve">
</t>
        </r>
      </text>
    </comment>
    <comment ref="K92" authorId="0" shapeId="0" xr:uid="{48241055-D495-4AC7-BF30-C39AE77922A6}">
      <text>
        <r>
          <rPr>
            <b/>
            <sz val="9"/>
            <color indexed="81"/>
            <rFont val="Tahoma"/>
            <family val="2"/>
          </rPr>
          <t>Gioan Antonio Piasentino famillio</t>
        </r>
        <r>
          <rPr>
            <sz val="9"/>
            <color indexed="81"/>
            <rFont val="Tahoma"/>
            <family val="2"/>
          </rPr>
          <t xml:space="preserve">
</t>
        </r>
      </text>
    </comment>
    <comment ref="K93" authorId="0" shapeId="0" xr:uid="{7E332B7D-6BD4-427E-A4BA-B10C0D9657C2}">
      <text>
        <r>
          <rPr>
            <b/>
            <sz val="9"/>
            <color indexed="81"/>
            <rFont val="Tahoma"/>
            <family val="2"/>
          </rPr>
          <t>Pietro Tonolo famillio</t>
        </r>
        <r>
          <rPr>
            <sz val="9"/>
            <color indexed="81"/>
            <rFont val="Tahoma"/>
            <family val="2"/>
          </rPr>
          <t xml:space="preserve">
</t>
        </r>
      </text>
    </comment>
    <comment ref="B94" authorId="0" shapeId="0" xr:uid="{D9D0D91C-1681-4386-A01C-910B3DBFE46B}">
      <text>
        <r>
          <rPr>
            <b/>
            <sz val="9"/>
            <color indexed="81"/>
            <rFont val="Tahoma"/>
            <family val="2"/>
          </rPr>
          <t>La moglie Francesca di 66 anni è figlia diel q Francesco Setteguaiti</t>
        </r>
        <r>
          <rPr>
            <sz val="9"/>
            <color indexed="81"/>
            <rFont val="Tahoma"/>
            <family val="2"/>
          </rPr>
          <t xml:space="preserve">
</t>
        </r>
      </text>
    </comment>
    <comment ref="K96" authorId="0" shapeId="0" xr:uid="{BA43A572-5CC9-44CE-8F24-546176C7B44B}">
      <text>
        <r>
          <rPr>
            <b/>
            <sz val="9"/>
            <color indexed="81"/>
            <rFont val="Tahoma"/>
            <family val="2"/>
          </rPr>
          <t>Mateo ignioto Patre famillio</t>
        </r>
        <r>
          <rPr>
            <sz val="9"/>
            <color indexed="81"/>
            <rFont val="Tahoma"/>
            <family val="2"/>
          </rPr>
          <t xml:space="preserve">
</t>
        </r>
      </text>
    </comment>
    <comment ref="I97" authorId="0" shapeId="0" xr:uid="{AFC55F27-F19A-4630-AB3F-BD7A1CFB42C9}">
      <text>
        <r>
          <rPr>
            <b/>
            <sz val="9"/>
            <color indexed="81"/>
            <rFont val="Tahoma"/>
            <family val="2"/>
          </rPr>
          <t>un'anziana di cui non è specificata la parentela potrebbe essere la madre del CF</t>
        </r>
        <r>
          <rPr>
            <sz val="9"/>
            <color indexed="81"/>
            <rFont val="Tahoma"/>
            <family val="2"/>
          </rPr>
          <t xml:space="preserve">
</t>
        </r>
      </text>
    </comment>
    <comment ref="K97" authorId="0" shapeId="0" xr:uid="{DCBBCCF5-C525-4D8A-A3F6-468924A0B4BF}">
      <text>
        <r>
          <rPr>
            <b/>
            <sz val="9"/>
            <color indexed="81"/>
            <rFont val="Tahoma"/>
            <family val="2"/>
          </rPr>
          <t>Tre famgli e una massara</t>
        </r>
        <r>
          <rPr>
            <sz val="9"/>
            <color indexed="81"/>
            <rFont val="Tahoma"/>
            <family val="2"/>
          </rPr>
          <t xml:space="preserve">
</t>
        </r>
      </text>
    </comment>
    <comment ref="I102" authorId="0" shapeId="0" xr:uid="{5DF278CD-6B9A-4055-8C90-8112BCD7F963}">
      <text>
        <r>
          <rPr>
            <b/>
            <sz val="9"/>
            <color indexed="81"/>
            <rFont val="Tahoma"/>
            <family val="2"/>
          </rPr>
          <t>un'anziana con parentela non specificata sarà la madre del CF</t>
        </r>
        <r>
          <rPr>
            <sz val="9"/>
            <color indexed="81"/>
            <rFont val="Tahoma"/>
            <family val="2"/>
          </rPr>
          <t xml:space="preserve">
</t>
        </r>
      </text>
    </comment>
    <comment ref="K104" authorId="0" shapeId="0" xr:uid="{360D005A-174A-495E-ACCD-4E975EFFFB9D}">
      <text>
        <r>
          <rPr>
            <b/>
            <sz val="9"/>
            <color indexed="81"/>
            <rFont val="Tahoma"/>
            <family val="2"/>
          </rPr>
          <t>Non è specificato trattarsi di un famiglio, ma sembra probabile, non essendoci rapporti di parentela ed essendo un giovane di 16 anni.</t>
        </r>
        <r>
          <rPr>
            <sz val="9"/>
            <color indexed="81"/>
            <rFont val="Tahoma"/>
            <family val="2"/>
          </rPr>
          <t xml:space="preserve">
</t>
        </r>
      </text>
    </comment>
    <comment ref="K105" authorId="0" shapeId="0" xr:uid="{5F27F2FD-6FC3-4F25-8E74-33A3DABCAC44}">
      <text>
        <r>
          <rPr>
            <b/>
            <sz val="9"/>
            <color indexed="81"/>
            <rFont val="Tahoma"/>
            <family val="2"/>
          </rPr>
          <t>Andrea Marinone famillio di casa (ha lo stesso cognome della moglie del CF)</t>
        </r>
        <r>
          <rPr>
            <sz val="9"/>
            <color indexed="81"/>
            <rFont val="Tahoma"/>
            <family val="2"/>
          </rPr>
          <t xml:space="preserve">
</t>
        </r>
      </text>
    </comment>
    <comment ref="E109" authorId="0" shapeId="0" xr:uid="{6353D7F0-F199-47D3-BB59-9A691B9138AF}">
      <text>
        <r>
          <rPr>
            <sz val="9"/>
            <color indexed="81"/>
            <rFont val="Tahoma"/>
            <family val="2"/>
          </rPr>
          <t>ha 64 anni e una figlia di 17. Probabile sia vedova, ma non ci sono indicazioni.</t>
        </r>
      </text>
    </comment>
    <comment ref="B115" authorId="0" shapeId="0" xr:uid="{BB226B85-E9ED-4B59-BF79-EA4DF5A56AC1}">
      <text>
        <r>
          <rPr>
            <b/>
            <sz val="9"/>
            <color indexed="81"/>
            <rFont val="Tahoma"/>
            <family val="2"/>
          </rPr>
          <t>sembra proprio Maldamero, ma poco più indietro (f 112) vi è una probabile sorella che è figlia del q Batista Valdamero.</t>
        </r>
        <r>
          <rPr>
            <sz val="9"/>
            <color indexed="81"/>
            <rFont val="Tahoma"/>
            <family val="2"/>
          </rPr>
          <t xml:space="preserve">
</t>
        </r>
      </text>
    </comment>
    <comment ref="E116" authorId="0" shapeId="0" xr:uid="{3CC1FB14-CB5E-441D-9AE6-9290B1C917C4}">
      <text>
        <r>
          <rPr>
            <sz val="9"/>
            <color indexed="81"/>
            <rFont val="Tahoma"/>
            <charset val="1"/>
          </rPr>
          <t>situazione non chiara. C'è un'anziana presumibilmente vedova, e due ragazze: la prima di 22 è detta figlia del q Cristoforo Valdamero, la seconda di 18  figlia di Bertolamea.
Potrebbe essere che la prima sia figliastra, ma a proposito della seconda c'è 'di loro' cancellato con un tratto.</t>
        </r>
      </text>
    </comment>
    <comment ref="K117" authorId="0" shapeId="0" xr:uid="{0CCD4A0C-A6A3-473B-A1DB-D6714EBC87C0}">
      <text>
        <r>
          <rPr>
            <b/>
            <sz val="9"/>
            <color indexed="81"/>
            <rFont val="Tahoma"/>
            <charset val="1"/>
          </rPr>
          <t>Giullio da Cremosano famillio di casa</t>
        </r>
        <r>
          <rPr>
            <sz val="9"/>
            <color indexed="81"/>
            <rFont val="Tahoma"/>
            <charset val="1"/>
          </rPr>
          <t xml:space="preserve">
</t>
        </r>
      </text>
    </comment>
    <comment ref="E119" authorId="0" shapeId="0" xr:uid="{1031F95A-C2DC-4B8A-AD4B-59D4689617D4}">
      <text>
        <r>
          <rPr>
            <b/>
            <sz val="9"/>
            <color indexed="81"/>
            <rFont val="Tahoma"/>
            <charset val="1"/>
          </rPr>
          <t>Lo si deduce dalla paternità della ipotetica figlia</t>
        </r>
        <r>
          <rPr>
            <sz val="9"/>
            <color indexed="81"/>
            <rFont val="Tahoma"/>
            <charset val="1"/>
          </rPr>
          <t xml:space="preserve">
</t>
        </r>
      </text>
    </comment>
    <comment ref="B121" authorId="0" shapeId="0" xr:uid="{AAF66E65-1326-4F05-9430-D1D342D47347}">
      <text>
        <r>
          <rPr>
            <sz val="9"/>
            <color indexed="81"/>
            <rFont val="Tahoma"/>
            <charset val="1"/>
          </rPr>
          <t xml:space="preserve">Oltre alle grandi dimensioni, un paio di cognomi di mogli (Besleri, Savergni) sono indizi di famiglia abbiente.
</t>
        </r>
      </text>
    </comment>
    <comment ref="K121" authorId="0" shapeId="0" xr:uid="{02F091EE-14F7-4C49-860A-675415D638CD}">
      <text>
        <r>
          <rPr>
            <b/>
            <sz val="9"/>
            <color indexed="81"/>
            <rFont val="Tahoma"/>
            <charset val="1"/>
          </rPr>
          <t>Zanino Chizolo famillio di casa</t>
        </r>
        <r>
          <rPr>
            <sz val="9"/>
            <color indexed="81"/>
            <rFont val="Tahoma"/>
            <charset val="1"/>
          </rPr>
          <t xml:space="preserve">
</t>
        </r>
      </text>
    </comment>
    <comment ref="B124" authorId="0" shapeId="0" xr:uid="{15A6531E-4051-4908-928C-48584251C8A5}">
      <text>
        <r>
          <rPr>
            <b/>
            <sz val="9"/>
            <color indexed="81"/>
            <rFont val="Tahoma"/>
            <charset val="1"/>
          </rPr>
          <t>A volte sembra che il curato usi un'apparente h al posto di alcune lettere omesse [per esempio Ashri sembrerebbe un'abbreviazione di Assandri]. Il cognome della moglie Pontoi [in un'altra famiglia è comparso come Pontollio] fa propendere per un'origine forestiera recente.</t>
        </r>
        <r>
          <rPr>
            <sz val="9"/>
            <color indexed="81"/>
            <rFont val="Tahoma"/>
            <charset val="1"/>
          </rPr>
          <t xml:space="preserve">
</t>
        </r>
      </text>
    </comment>
    <comment ref="H127" authorId="0" shapeId="0" xr:uid="{F84B80CD-36F3-4B0D-942A-57C334BE6FA6}">
      <text>
        <r>
          <rPr>
            <b/>
            <sz val="9"/>
            <color indexed="81"/>
            <rFont val="Tahoma"/>
            <charset val="1"/>
          </rPr>
          <t>o Guadi? Potrebbe essere un tentativo di etimologia.</t>
        </r>
        <r>
          <rPr>
            <sz val="9"/>
            <color indexed="81"/>
            <rFont val="Tahoma"/>
            <charset val="1"/>
          </rPr>
          <t xml:space="preserve">
</t>
        </r>
      </text>
    </comment>
    <comment ref="K132" authorId="0" shapeId="0" xr:uid="{7BF81FA5-7EBC-4908-A736-0176F319271E}">
      <text>
        <r>
          <rPr>
            <b/>
            <sz val="9"/>
            <color indexed="81"/>
            <rFont val="Tahoma"/>
            <charset val="1"/>
          </rPr>
          <t>Vizenzo famillio di casa</t>
        </r>
        <r>
          <rPr>
            <sz val="9"/>
            <color indexed="81"/>
            <rFont val="Tahoma"/>
            <charset val="1"/>
          </rPr>
          <t xml:space="preserve">
</t>
        </r>
      </text>
    </comment>
    <comment ref="K133" authorId="0" shapeId="0" xr:uid="{6ED2CE6A-CB6A-4C5B-B97B-258D78F5F8E3}">
      <text>
        <r>
          <rPr>
            <b/>
            <sz val="9"/>
            <color indexed="81"/>
            <rFont val="Tahoma"/>
            <charset val="1"/>
          </rPr>
          <t>Pietro fi.o di Bertolino Roversino famillio di casa</t>
        </r>
      </text>
    </comment>
    <comment ref="K135" authorId="0" shapeId="0" xr:uid="{2654BF74-1315-4FAB-AF4D-91B0CB722BF1}">
      <text>
        <r>
          <rPr>
            <b/>
            <sz val="9"/>
            <color indexed="81"/>
            <rFont val="Tahoma"/>
            <charset val="1"/>
          </rPr>
          <t>Giovanna da Trevino serva di casa</t>
        </r>
        <r>
          <rPr>
            <sz val="9"/>
            <color indexed="81"/>
            <rFont val="Tahoma"/>
            <charset val="1"/>
          </rPr>
          <t xml:space="preserve">
</t>
        </r>
      </text>
    </comment>
    <comment ref="B138" authorId="0" shapeId="0" xr:uid="{F1281A80-8E2C-4CEF-BA09-6511228EEB9F}">
      <text>
        <r>
          <rPr>
            <b/>
            <sz val="9"/>
            <color indexed="81"/>
            <rFont val="Tahoma"/>
            <charset val="1"/>
          </rPr>
          <t>Un'anziana donna senza indicazione di parentela sarà la madre del CF o della moglie</t>
        </r>
        <r>
          <rPr>
            <sz val="9"/>
            <color indexed="81"/>
            <rFont val="Tahoma"/>
            <charset val="1"/>
          </rPr>
          <t xml:space="preserve">
</t>
        </r>
      </text>
    </comment>
    <comment ref="E141" authorId="0" shapeId="0" xr:uid="{0B7F267C-CB5D-4E8D-8254-3DB713508CD8}">
      <text>
        <r>
          <rPr>
            <b/>
            <sz val="9"/>
            <color indexed="81"/>
            <rFont val="Tahoma"/>
            <charset val="1"/>
          </rPr>
          <t>dedotto dalla paternità dell'ipotetico figlio</t>
        </r>
        <r>
          <rPr>
            <sz val="9"/>
            <color indexed="81"/>
            <rFont val="Tahoma"/>
            <charset val="1"/>
          </rPr>
          <t xml:space="preserve">
</t>
        </r>
      </text>
    </comment>
    <comment ref="B142" authorId="0" shapeId="0" xr:uid="{C6D7AF07-CF78-499C-8D24-C8533A500E82}">
      <text>
        <r>
          <rPr>
            <b/>
            <sz val="9"/>
            <color indexed="81"/>
            <rFont val="Tahoma"/>
            <charset val="1"/>
          </rPr>
          <t>Nella famiglia c'è un secondo nucleo, di cognome Bolzoni, senza rapporti espliciti di parentela con il primo</t>
        </r>
        <r>
          <rPr>
            <sz val="9"/>
            <color indexed="81"/>
            <rFont val="Tahoma"/>
            <charset val="1"/>
          </rPr>
          <t xml:space="preserve">
</t>
        </r>
      </text>
    </comment>
    <comment ref="E146" authorId="0" shapeId="0" xr:uid="{311556B3-08D5-47C9-8160-968BD5BCCE92}">
      <text>
        <r>
          <rPr>
            <b/>
            <sz val="9"/>
            <color indexed="81"/>
            <rFont val="Tahoma"/>
            <charset val="1"/>
          </rPr>
          <t>Giovane (35) e con due bambini figli del q Giacomo Dolera, non ci sono molti dubbi.</t>
        </r>
        <r>
          <rPr>
            <sz val="9"/>
            <color indexed="81"/>
            <rFont val="Tahoma"/>
            <charset val="1"/>
          </rPr>
          <t xml:space="preserve">
</t>
        </r>
      </text>
    </comment>
    <comment ref="E150" authorId="0" shapeId="0" xr:uid="{448870F8-927C-43A6-9A0A-45F79B9A0402}">
      <text>
        <r>
          <rPr>
            <b/>
            <sz val="9"/>
            <color indexed="81"/>
            <rFont val="Tahoma"/>
            <charset val="1"/>
          </rPr>
          <t>Quasi esplicito</t>
        </r>
        <r>
          <rPr>
            <sz val="9"/>
            <color indexed="81"/>
            <rFont val="Tahoma"/>
            <charset val="1"/>
          </rPr>
          <t xml:space="preserve">
</t>
        </r>
      </text>
    </comment>
    <comment ref="I155" authorId="0" shapeId="0" xr:uid="{2D19C972-336D-4BC7-81EC-BCB7B7284818}">
      <text>
        <r>
          <rPr>
            <b/>
            <sz val="9"/>
            <color indexed="81"/>
            <rFont val="Tahoma"/>
            <charset val="1"/>
          </rPr>
          <t>è stata considerata parte della famiglia una donna relativamente anziana e di non chiara parentela (potrebbe essere madre o suocera del CF, ma occorre aumentare la differenza d'età, oppure una zia acquisita). Non si può escludere che sia una servente.</t>
        </r>
        <r>
          <rPr>
            <sz val="9"/>
            <color indexed="81"/>
            <rFont val="Tahoma"/>
            <charset val="1"/>
          </rPr>
          <t xml:space="preserve">
</t>
        </r>
      </text>
    </comment>
    <comment ref="K155" authorId="0" shapeId="0" xr:uid="{A34B22D4-D55A-4CB8-9442-FA7914FB4AE7}">
      <text>
        <r>
          <rPr>
            <b/>
            <sz val="9"/>
            <color indexed="81"/>
            <rFont val="Tahoma"/>
            <charset val="1"/>
          </rPr>
          <t>Stefano figlio di Batista di Rochi. Non dice nulla, ma data l'età (24) è probabile sia un famiglio.</t>
        </r>
        <r>
          <rPr>
            <sz val="9"/>
            <color indexed="81"/>
            <rFont val="Tahoma"/>
            <charset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B1" authorId="0" shapeId="0" xr:uid="{9FD1A8D4-8E02-4514-8580-4A6494632488}">
      <text>
        <r>
          <rPr>
            <b/>
            <sz val="9"/>
            <color indexed="81"/>
            <rFont val="Tahoma"/>
            <family val="2"/>
          </rPr>
          <t>Usa sistematicamente farlo precedere da 'di' quando lo scrive al plurale. Al maschile singolare non mette niente.
Segnalerò solo le eccezioni.</t>
        </r>
        <r>
          <rPr>
            <sz val="9"/>
            <color indexed="81"/>
            <rFont val="Tahoma"/>
            <family val="2"/>
          </rPr>
          <t xml:space="preserve">
</t>
        </r>
      </text>
    </comment>
    <comment ref="N1" authorId="0" shapeId="0" xr:uid="{7EDB0484-FCDF-41CD-BBB0-105AC5E8D729}">
      <text>
        <r>
          <rPr>
            <b/>
            <sz val="9"/>
            <color indexed="81"/>
            <rFont val="Tahoma"/>
            <family val="2"/>
          </rPr>
          <t>compreso ev. il CF</t>
        </r>
        <r>
          <rPr>
            <sz val="9"/>
            <color indexed="81"/>
            <rFont val="Tahoma"/>
            <family val="2"/>
          </rPr>
          <t xml:space="preserve">
</t>
        </r>
      </text>
    </comment>
    <comment ref="F2" authorId="0" shapeId="0" xr:uid="{83CE5CAF-6641-49F8-ACEC-6478E221D4E0}">
      <text>
        <r>
          <rPr>
            <b/>
            <sz val="9"/>
            <color indexed="81"/>
            <rFont val="Tahoma"/>
            <family val="2"/>
          </rPr>
          <t>m.a la moglie Gioàna</t>
        </r>
        <r>
          <rPr>
            <sz val="9"/>
            <color indexed="81"/>
            <rFont val="Tahoma"/>
            <family val="2"/>
          </rPr>
          <t xml:space="preserve">
</t>
        </r>
      </text>
    </comment>
    <comment ref="M2" authorId="0" shapeId="0" xr:uid="{A58BDF17-A23D-45C1-B044-6C9DFB773FF2}">
      <text>
        <r>
          <rPr>
            <b/>
            <sz val="9"/>
            <color indexed="81"/>
            <rFont val="Tahoma"/>
            <family val="2"/>
          </rPr>
          <t>uno non è specificato se è un famiglio, ma non vedo altra possibilità.</t>
        </r>
        <r>
          <rPr>
            <sz val="9"/>
            <color indexed="81"/>
            <rFont val="Tahoma"/>
            <family val="2"/>
          </rPr>
          <t xml:space="preserve">
</t>
        </r>
      </text>
    </comment>
    <comment ref="J3" authorId="0" shapeId="0" xr:uid="{24D21F36-3353-4D33-ADFB-4D896CCF058E}">
      <text>
        <r>
          <rPr>
            <b/>
            <sz val="9"/>
            <color indexed="81"/>
            <rFont val="Tahoma"/>
            <family val="2"/>
          </rPr>
          <t>nella stessa casa</t>
        </r>
        <r>
          <rPr>
            <sz val="9"/>
            <color indexed="81"/>
            <rFont val="Tahoma"/>
            <family val="2"/>
          </rPr>
          <t xml:space="preserve">
</t>
        </r>
      </text>
    </comment>
    <comment ref="B7" authorId="0" shapeId="0" xr:uid="{7D27B454-5AB7-4C58-A558-C10E31156FB1}">
      <text>
        <r>
          <rPr>
            <b/>
            <sz val="9"/>
            <color indexed="81"/>
            <rFont val="Tahoma"/>
            <family val="2"/>
          </rPr>
          <t>di Ros</t>
        </r>
        <r>
          <rPr>
            <sz val="9"/>
            <color indexed="81"/>
            <rFont val="Tahoma"/>
            <family val="2"/>
          </rPr>
          <t xml:space="preserve">
</t>
        </r>
      </text>
    </comment>
    <comment ref="J7" authorId="0" shapeId="0" xr:uid="{B9FAC99E-B8F9-4FD1-8744-7FA30F94677C}">
      <text>
        <r>
          <rPr>
            <b/>
            <sz val="9"/>
            <color indexed="81"/>
            <rFont val="Tahoma"/>
            <family val="2"/>
          </rPr>
          <t>Hani ? O Flavi ?</t>
        </r>
        <r>
          <rPr>
            <sz val="9"/>
            <color indexed="81"/>
            <rFont val="Tahoma"/>
            <family val="2"/>
          </rPr>
          <t xml:space="preserve">
</t>
        </r>
      </text>
    </comment>
    <comment ref="M7" authorId="0" shapeId="0" xr:uid="{20BD97F7-D5C6-4301-A4C0-33907B3CA794}">
      <text>
        <r>
          <rPr>
            <b/>
            <sz val="9"/>
            <color indexed="81"/>
            <rFont val="Tahoma"/>
            <family val="2"/>
          </rPr>
          <t>Costanzo da Capralba suo fam.o</t>
        </r>
        <r>
          <rPr>
            <sz val="9"/>
            <color indexed="81"/>
            <rFont val="Tahoma"/>
            <family val="2"/>
          </rPr>
          <t xml:space="preserve">
</t>
        </r>
      </text>
    </comment>
    <comment ref="J8" authorId="0" shapeId="0" xr:uid="{900E290A-AC49-4096-A2AF-76C1DCF7D121}">
      <text>
        <r>
          <rPr>
            <sz val="9"/>
            <color indexed="81"/>
            <rFont val="Tahoma"/>
            <family val="2"/>
          </rPr>
          <t xml:space="preserve">Nel 1609 era in partita al Convento di San Benedetto, ma posseduta (per acquisto ?!?) dal signor Gio.Batta Morbiolo. Nel 1685 è dei Nicchi ma all'Ecclesiastico.
E' una delle cascine delle Garzide di Mezzo.
</t>
        </r>
      </text>
    </comment>
    <comment ref="J12" authorId="0" shapeId="0" xr:uid="{EE3D3B33-EE2D-4C13-AA76-94C775A4159C}">
      <text>
        <r>
          <rPr>
            <b/>
            <sz val="9"/>
            <color indexed="81"/>
            <rFont val="Tahoma"/>
            <family val="2"/>
          </rPr>
          <t>diversamente dal solito, 'nelle case di Guerini'</t>
        </r>
        <r>
          <rPr>
            <sz val="9"/>
            <color indexed="81"/>
            <rFont val="Tahoma"/>
            <family val="2"/>
          </rPr>
          <t xml:space="preserve">
</t>
        </r>
      </text>
    </comment>
    <comment ref="B14" authorId="0" shapeId="0" xr:uid="{408BB1E5-C4EC-49C7-8C71-468EC3EC736C}">
      <text>
        <r>
          <rPr>
            <b/>
            <sz val="9"/>
            <color indexed="81"/>
            <rFont val="Tahoma"/>
            <family val="2"/>
          </rPr>
          <t>senza la prep. 'di'.</t>
        </r>
        <r>
          <rPr>
            <sz val="9"/>
            <color indexed="81"/>
            <rFont val="Tahoma"/>
            <family val="2"/>
          </rPr>
          <t xml:space="preserve">
</t>
        </r>
      </text>
    </comment>
    <comment ref="J14" authorId="0" shapeId="0" xr:uid="{53F78380-D261-4FDE-90DA-2EF9852BDFFA}">
      <text>
        <r>
          <rPr>
            <b/>
            <sz val="9"/>
            <color indexed="81"/>
            <rFont val="Tahoma"/>
            <family val="2"/>
          </rPr>
          <t>'nelle case del Sachetta'.
Una famiglia sola di 2 persone.</t>
        </r>
        <r>
          <rPr>
            <sz val="9"/>
            <color indexed="81"/>
            <rFont val="Tahoma"/>
            <family val="2"/>
          </rPr>
          <t xml:space="preserve">
</t>
        </r>
      </text>
    </comment>
    <comment ref="B16" authorId="0" shapeId="0" xr:uid="{3B33E222-4ED9-4EC8-919B-797D7BD2CE8C}">
      <text>
        <r>
          <rPr>
            <b/>
            <sz val="9"/>
            <color indexed="81"/>
            <rFont val="Tahoma"/>
            <family val="2"/>
          </rPr>
          <t>Nel 1602 è Comino Bonaventura</t>
        </r>
        <r>
          <rPr>
            <sz val="9"/>
            <color indexed="81"/>
            <rFont val="Tahoma"/>
            <family val="2"/>
          </rPr>
          <t xml:space="preserve">
</t>
        </r>
      </text>
    </comment>
    <comment ref="J17" authorId="0" shapeId="0" xr:uid="{5D4502D6-5CAF-4F7B-9E83-FBA2A320F2EA}">
      <text>
        <r>
          <rPr>
            <b/>
            <sz val="9"/>
            <color indexed="81"/>
            <rFont val="Tahoma"/>
            <family val="2"/>
          </rPr>
          <t>nella casa della Bernina</t>
        </r>
        <r>
          <rPr>
            <sz val="9"/>
            <color indexed="81"/>
            <rFont val="Tahoma"/>
            <family val="2"/>
          </rPr>
          <t xml:space="preserve">
</t>
        </r>
      </text>
    </comment>
    <comment ref="L17" authorId="0" shapeId="0" xr:uid="{D985D63D-FFF5-4092-8289-FC1162544C14}">
      <text>
        <r>
          <rPr>
            <b/>
            <sz val="9"/>
            <color indexed="81"/>
            <rFont val="Tahoma"/>
            <family val="2"/>
          </rPr>
          <t>una donna senza parentela specificata potrebbe anche essere una servente</t>
        </r>
        <r>
          <rPr>
            <sz val="9"/>
            <color indexed="81"/>
            <rFont val="Tahoma"/>
            <family val="2"/>
          </rPr>
          <t xml:space="preserve">
</t>
        </r>
      </text>
    </comment>
    <comment ref="M17" authorId="0" shapeId="0" xr:uid="{82E07D55-01C9-467A-B4E1-EAD86280E2B7}">
      <text>
        <r>
          <rPr>
            <b/>
            <sz val="9"/>
            <color indexed="81"/>
            <rFont val="Tahoma"/>
            <family val="2"/>
          </rPr>
          <t>Gio.Batta Fratonolo suo fam.o</t>
        </r>
        <r>
          <rPr>
            <sz val="9"/>
            <color indexed="81"/>
            <rFont val="Tahoma"/>
            <family val="2"/>
          </rPr>
          <t xml:space="preserve">
</t>
        </r>
      </text>
    </comment>
    <comment ref="B19" authorId="0" shapeId="0" xr:uid="{5560910E-705C-4592-9CFA-588A74AC831B}">
      <text>
        <r>
          <rPr>
            <b/>
            <sz val="9"/>
            <color indexed="81"/>
            <rFont val="Tahoma"/>
            <family val="2"/>
          </rPr>
          <t>certo qualche errore tra mogli, cognate e sorelle</t>
        </r>
      </text>
    </comment>
    <comment ref="J19" authorId="0" shapeId="0" xr:uid="{D0361E6F-11F8-48BF-A415-B91929FA18AA}">
      <text>
        <r>
          <rPr>
            <b/>
            <sz val="9"/>
            <color indexed="81"/>
            <rFont val="Tahoma"/>
            <family val="2"/>
          </rPr>
          <t>In base allo SdA del 1602, si trova alle Fornaci, dove nel 1685 il discendente omonimo possiede diverse case.</t>
        </r>
      </text>
    </comment>
    <comment ref="M19" authorId="0" shapeId="0" xr:uid="{879707FB-A2FE-46FD-A9A1-43A430123112}">
      <text>
        <r>
          <rPr>
            <b/>
            <sz val="9"/>
            <color indexed="81"/>
            <rFont val="Tahoma"/>
            <family val="2"/>
          </rPr>
          <t>Antonio da Pianengo suo fam.o</t>
        </r>
        <r>
          <rPr>
            <sz val="9"/>
            <color indexed="81"/>
            <rFont val="Tahoma"/>
            <family val="2"/>
          </rPr>
          <t xml:space="preserve">
</t>
        </r>
      </text>
    </comment>
    <comment ref="M20" authorId="0" shapeId="0" xr:uid="{9D7824B0-EDDC-4D0D-8985-7629955182DB}">
      <text>
        <r>
          <rPr>
            <b/>
            <sz val="9"/>
            <color indexed="81"/>
            <rFont val="Tahoma"/>
            <family val="2"/>
          </rPr>
          <t>famèi</t>
        </r>
        <r>
          <rPr>
            <sz val="9"/>
            <color indexed="81"/>
            <rFont val="Tahoma"/>
            <family val="2"/>
          </rPr>
          <t xml:space="preserve">
</t>
        </r>
      </text>
    </comment>
    <comment ref="B23" authorId="0" shapeId="0" xr:uid="{68DEBDB6-F359-4D9C-8D9B-AD6775369160}">
      <text>
        <r>
          <rPr>
            <b/>
            <sz val="9"/>
            <color indexed="81"/>
            <rFont val="Tahoma"/>
            <family val="2"/>
          </rPr>
          <t>senza il 'di'.</t>
        </r>
        <r>
          <rPr>
            <sz val="9"/>
            <color indexed="81"/>
            <rFont val="Tahoma"/>
            <family val="2"/>
          </rPr>
          <t xml:space="preserve">
</t>
        </r>
      </text>
    </comment>
    <comment ref="F23" authorId="0" shapeId="0" xr:uid="{E0E801C0-F2FB-4296-A2B3-E4BA29989D2D}">
      <text>
        <r>
          <rPr>
            <b/>
            <sz val="9"/>
            <color indexed="81"/>
            <rFont val="Tahoma"/>
            <family val="2"/>
          </rPr>
          <t xml:space="preserve">più sotto è ripetuto come ms.
la moglie M.a
</t>
        </r>
        <r>
          <rPr>
            <sz val="9"/>
            <color indexed="81"/>
            <rFont val="Tahoma"/>
            <family val="2"/>
          </rPr>
          <t xml:space="preserve">
</t>
        </r>
      </text>
    </comment>
    <comment ref="E24" authorId="0" shapeId="0" xr:uid="{8108562D-A03A-4514-9993-27AE6BD30AF6}">
      <text>
        <r>
          <rPr>
            <sz val="9"/>
            <color indexed="81"/>
            <rFont val="Tahoma"/>
            <family val="2"/>
          </rPr>
          <t xml:space="preserve">Dallo SdA 1602 risulta che è vedova di Gioan Antonio Farfengo, per cui questo è il cognome dei figli
</t>
        </r>
      </text>
    </comment>
    <comment ref="B27" authorId="0" shapeId="0" xr:uid="{9944D460-145A-4F5A-863A-B95F68B207D7}">
      <text>
        <r>
          <rPr>
            <b/>
            <sz val="9"/>
            <color indexed="81"/>
            <rFont val="Tahoma"/>
            <charset val="1"/>
          </rPr>
          <t>?</t>
        </r>
      </text>
    </comment>
    <comment ref="B28" authorId="0" shapeId="0" xr:uid="{0187120B-9A20-4758-B02E-D3F977A88E23}">
      <text>
        <r>
          <rPr>
            <b/>
            <sz val="9"/>
            <color indexed="81"/>
            <rFont val="Tahoma"/>
            <charset val="1"/>
          </rPr>
          <t>Piuttosto enigmaticamente, Lucia di 3 anni è detta 'sua fig.la ritrovata'. Potrebbe forse intendere naturale e in seguito riconosciuta, oppure addirittura adottiva.</t>
        </r>
        <r>
          <rPr>
            <sz val="9"/>
            <color indexed="81"/>
            <rFont val="Tahoma"/>
            <charset val="1"/>
          </rPr>
          <t xml:space="preserve">
</t>
        </r>
      </text>
    </comment>
    <comment ref="B29" authorId="0" shapeId="0" xr:uid="{89EAAC86-DFE9-4A68-ABB7-8661257B3E1B}">
      <text>
        <r>
          <rPr>
            <b/>
            <sz val="9"/>
            <color indexed="81"/>
            <rFont val="Tahoma"/>
            <charset val="1"/>
          </rPr>
          <t>o Rini ?</t>
        </r>
        <r>
          <rPr>
            <sz val="9"/>
            <color indexed="81"/>
            <rFont val="Tahoma"/>
            <charset val="1"/>
          </rPr>
          <t xml:space="preserve">
</t>
        </r>
      </text>
    </comment>
    <comment ref="C32" authorId="0" shapeId="0" xr:uid="{88461357-E252-4B4D-B0B4-641851616576}">
      <text>
        <r>
          <rPr>
            <b/>
            <sz val="9"/>
            <color indexed="81"/>
            <rFont val="Tahoma"/>
            <charset val="1"/>
          </rPr>
          <t>Orsolina potrebbe anche essere un'indicazione di stato monacale, ma si tratta di una vedova con due figli</t>
        </r>
        <r>
          <rPr>
            <sz val="9"/>
            <color indexed="81"/>
            <rFont val="Tahoma"/>
            <charset val="1"/>
          </rPr>
          <t xml:space="preserve">
</t>
        </r>
      </text>
    </comment>
    <comment ref="B35" authorId="0" shapeId="0" xr:uid="{9236B832-A516-41F6-9D9D-C80100F83225}">
      <text>
        <r>
          <rPr>
            <b/>
            <sz val="9"/>
            <color indexed="81"/>
            <rFont val="Tahoma"/>
            <charset val="1"/>
          </rPr>
          <t>senza il 'di'</t>
        </r>
        <r>
          <rPr>
            <sz val="9"/>
            <color indexed="81"/>
            <rFont val="Tahoma"/>
            <charset val="1"/>
          </rPr>
          <t xml:space="preserve">
</t>
        </r>
      </text>
    </comment>
    <comment ref="A36" authorId="0" shapeId="0" xr:uid="{39FB39B9-E6DB-4035-B6C8-58B1C65021D6}">
      <text>
        <r>
          <rPr>
            <b/>
            <sz val="9"/>
            <color indexed="81"/>
            <rFont val="Tahoma"/>
            <charset val="1"/>
          </rPr>
          <t>Subito dopo c'è la  casa del Sig.r Fran.co Terzi (o Testi), 'tralasciata' perché 'stanno fuori'.</t>
        </r>
        <r>
          <rPr>
            <sz val="9"/>
            <color indexed="81"/>
            <rFont val="Tahoma"/>
            <charset val="1"/>
          </rPr>
          <t xml:space="preserve">
</t>
        </r>
      </text>
    </comment>
    <comment ref="J37" authorId="0" shapeId="0" xr:uid="{A0517734-2CEB-46DD-8E7D-07C3A166BFC6}">
      <text>
        <r>
          <rPr>
            <b/>
            <sz val="9"/>
            <color indexed="81"/>
            <rFont val="Tahoma"/>
            <charset val="1"/>
          </rPr>
          <t>del Toffetto.
Se siamo ancora in zona Borghetto, nel 1685 la ND Antonia Vigo Sangiovan Toffetti possedeva qui un sedume 'con sopra diverse case', di scarsa rendita, quindi povere (140 L in tutto).
Ma, poiché Nicolò di Resco nel 1602 sta nell'ultima casa della Visinanza prima del Borgetto et Fornaci, potrebbe essere anche una delle Caselle est, pure di proprietà Vigo.</t>
        </r>
        <r>
          <rPr>
            <sz val="9"/>
            <color indexed="81"/>
            <rFont val="Tahoma"/>
            <charset val="1"/>
          </rPr>
          <t xml:space="preserve">
</t>
        </r>
      </text>
    </comment>
    <comment ref="B42" authorId="0" shapeId="0" xr:uid="{233A458B-215C-46F3-89A9-7CC5D6EF1D2C}">
      <text>
        <r>
          <rPr>
            <b/>
            <sz val="9"/>
            <color indexed="81"/>
            <rFont val="Tahoma"/>
            <charset val="1"/>
          </rPr>
          <t>Soprannome di Vincenzo Algisi (vedi 1602)</t>
        </r>
        <r>
          <rPr>
            <sz val="9"/>
            <color indexed="81"/>
            <rFont val="Tahoma"/>
            <charset val="1"/>
          </rPr>
          <t xml:space="preserve">
</t>
        </r>
      </text>
    </comment>
    <comment ref="B46" authorId="0" shapeId="0" xr:uid="{4AA56E3C-65A2-4B0F-ABB1-E7123314633D}">
      <text>
        <r>
          <rPr>
            <b/>
            <sz val="9"/>
            <color indexed="81"/>
            <rFont val="Tahoma"/>
            <charset val="1"/>
          </rPr>
          <t>dall'SDA 1602</t>
        </r>
        <r>
          <rPr>
            <sz val="9"/>
            <color indexed="81"/>
            <rFont val="Tahoma"/>
            <charset val="1"/>
          </rPr>
          <t xml:space="preserve">
</t>
        </r>
      </text>
    </comment>
    <comment ref="B48" authorId="0" shapeId="0" xr:uid="{5F858803-3224-4F28-9541-F425301C80B8}">
      <text>
        <r>
          <rPr>
            <b/>
            <sz val="9"/>
            <color indexed="81"/>
            <rFont val="Tahoma"/>
            <charset val="1"/>
          </rPr>
          <t>ditto Morino, ma nel 1602 era il suo cognome.</t>
        </r>
        <r>
          <rPr>
            <sz val="9"/>
            <color indexed="81"/>
            <rFont val="Tahoma"/>
            <charset val="1"/>
          </rPr>
          <t xml:space="preserve">
</t>
        </r>
      </text>
    </comment>
    <comment ref="J48" authorId="0" shapeId="0" xr:uid="{3FBC0ECF-C550-422C-A16F-A24D479AA701}">
      <text>
        <r>
          <rPr>
            <b/>
            <sz val="9"/>
            <color indexed="81"/>
            <rFont val="Tahoma"/>
            <charset val="1"/>
          </rPr>
          <t>del</t>
        </r>
        <r>
          <rPr>
            <sz val="9"/>
            <color indexed="81"/>
            <rFont val="Tahoma"/>
            <charset val="1"/>
          </rPr>
          <t xml:space="preserve">
</t>
        </r>
      </text>
    </comment>
    <comment ref="J49" authorId="0" shapeId="0" xr:uid="{EB963FD8-6D42-4E77-AA7F-85DBCC526D79}">
      <text>
        <r>
          <rPr>
            <b/>
            <sz val="9"/>
            <color indexed="81"/>
            <rFont val="Tahoma"/>
            <charset val="1"/>
          </rPr>
          <t>del</t>
        </r>
        <r>
          <rPr>
            <sz val="9"/>
            <color indexed="81"/>
            <rFont val="Tahoma"/>
            <charset val="1"/>
          </rPr>
          <t xml:space="preserve">
</t>
        </r>
      </text>
    </comment>
    <comment ref="J50" authorId="0" shapeId="0" xr:uid="{65D9F4C2-37CE-47A5-959B-2F6A88A5AC24}">
      <text>
        <r>
          <rPr>
            <b/>
            <sz val="9"/>
            <color indexed="81"/>
            <rFont val="Tahoma"/>
            <charset val="1"/>
          </rPr>
          <t>del</t>
        </r>
        <r>
          <rPr>
            <sz val="9"/>
            <color indexed="81"/>
            <rFont val="Tahoma"/>
            <charset val="1"/>
          </rPr>
          <t xml:space="preserve">
</t>
        </r>
      </text>
    </comment>
    <comment ref="B55" authorId="0" shapeId="0" xr:uid="{96C32C70-DE04-4FA2-8676-12F8D4FB5E60}">
      <text>
        <r>
          <rPr>
            <b/>
            <sz val="9"/>
            <color indexed="81"/>
            <rFont val="Tahoma"/>
            <charset val="1"/>
          </rPr>
          <t>o Perri o Pozzi (di)</t>
        </r>
        <r>
          <rPr>
            <sz val="9"/>
            <color indexed="81"/>
            <rFont val="Tahoma"/>
            <charset val="1"/>
          </rPr>
          <t xml:space="preserve">
</t>
        </r>
      </text>
    </comment>
    <comment ref="M56" authorId="0" shapeId="0" xr:uid="{F393E90C-53FD-4923-83AD-4774B2D8C94A}">
      <text>
        <r>
          <rPr>
            <b/>
            <sz val="9"/>
            <color indexed="81"/>
            <rFont val="Tahoma"/>
            <charset val="1"/>
          </rPr>
          <t>Batta de S.Maria della +, de A. 12</t>
        </r>
        <r>
          <rPr>
            <sz val="9"/>
            <color indexed="81"/>
            <rFont val="Tahoma"/>
            <charset val="1"/>
          </rPr>
          <t xml:space="preserve">
</t>
        </r>
      </text>
    </comment>
    <comment ref="B57" authorId="0" shapeId="0" xr:uid="{51C5FFC0-9F8A-4EF2-BAFE-075A7E89FEC5}">
      <text>
        <r>
          <rPr>
            <b/>
            <sz val="9"/>
            <color indexed="81"/>
            <rFont val="Tahoma"/>
            <family val="2"/>
          </rPr>
          <t>in realtà è la madre ultraottantenne dell'effettivo CF, Ms. Aloisio Penaro, che è anche il padrone di casa.</t>
        </r>
        <r>
          <rPr>
            <sz val="9"/>
            <color indexed="81"/>
            <rFont val="Tahoma"/>
            <family val="2"/>
          </rPr>
          <t xml:space="preserve">
</t>
        </r>
      </text>
    </comment>
    <comment ref="M57" authorId="0" shapeId="0" xr:uid="{C624D86E-A0A6-4052-B93F-EA1235FC2A8D}">
      <text>
        <r>
          <rPr>
            <b/>
            <sz val="9"/>
            <color indexed="81"/>
            <rFont val="Tahoma"/>
            <family val="2"/>
          </rPr>
          <t>Maria sua serva</t>
        </r>
        <r>
          <rPr>
            <sz val="9"/>
            <color indexed="81"/>
            <rFont val="Tahoma"/>
            <family val="2"/>
          </rPr>
          <t xml:space="preserve">
</t>
        </r>
      </text>
    </comment>
    <comment ref="M58" authorId="0" shapeId="0" xr:uid="{79C21607-F39D-44A3-A18A-9D66040E8581}">
      <text>
        <r>
          <rPr>
            <b/>
            <sz val="9"/>
            <color indexed="81"/>
            <rFont val="Tahoma"/>
            <family val="2"/>
          </rPr>
          <t>Agostino Bongiolo</t>
        </r>
        <r>
          <rPr>
            <sz val="9"/>
            <color indexed="81"/>
            <rFont val="Tahoma"/>
            <family val="2"/>
          </rPr>
          <t xml:space="preserve">
</t>
        </r>
      </text>
    </comment>
    <comment ref="F59" authorId="0" shapeId="0" xr:uid="{64D7FFF7-2ADA-42C9-9A39-F2920C440B51}">
      <text>
        <r>
          <rPr>
            <b/>
            <sz val="9"/>
            <color indexed="81"/>
            <rFont val="Tahoma"/>
            <family val="2"/>
          </rPr>
          <t>mentre la moglie d19enne del giovanissimo CF (17 anni) non ha titoli, vi è anche una m.a Santa di Medici più anziana, che potrebbe essere madre o zia.</t>
        </r>
        <r>
          <rPr>
            <sz val="9"/>
            <color indexed="81"/>
            <rFont val="Tahoma"/>
            <family val="2"/>
          </rPr>
          <t xml:space="preserve">
</t>
        </r>
      </text>
    </comment>
    <comment ref="J59" authorId="0" shapeId="0" xr:uid="{81776533-88A9-4C08-B63B-ABBB46A5A8A8}">
      <text>
        <r>
          <rPr>
            <b/>
            <sz val="9"/>
            <color indexed="81"/>
            <rFont val="Tahoma"/>
            <family val="2"/>
          </rPr>
          <t>del</t>
        </r>
        <r>
          <rPr>
            <sz val="9"/>
            <color indexed="81"/>
            <rFont val="Tahoma"/>
            <family val="2"/>
          </rPr>
          <t xml:space="preserve">
</t>
        </r>
      </text>
    </comment>
    <comment ref="M59" authorId="0" shapeId="0" xr:uid="{5DA3E6C3-43E6-4DD5-8955-66E460D75CD9}">
      <text>
        <r>
          <rPr>
            <b/>
            <sz val="9"/>
            <color indexed="81"/>
            <rFont val="Tahoma"/>
            <family val="2"/>
          </rPr>
          <t xml:space="preserve">Batta Bresano suo fam.o, de A. 50 </t>
        </r>
        <r>
          <rPr>
            <sz val="9"/>
            <color indexed="81"/>
            <rFont val="Tahoma"/>
            <family val="2"/>
          </rPr>
          <t xml:space="preserve">
</t>
        </r>
      </text>
    </comment>
    <comment ref="B63" authorId="0" shapeId="0" xr:uid="{30393379-2D90-4A43-9D34-C008548A8FC7}">
      <text>
        <r>
          <rPr>
            <b/>
            <sz val="9"/>
            <color indexed="81"/>
            <rFont val="Tahoma"/>
            <family val="2"/>
          </rPr>
          <t>o Salesi</t>
        </r>
        <r>
          <rPr>
            <sz val="9"/>
            <color indexed="81"/>
            <rFont val="Tahoma"/>
            <family val="2"/>
          </rPr>
          <t xml:space="preserve">
</t>
        </r>
      </text>
    </comment>
    <comment ref="B68" authorId="0" shapeId="0" xr:uid="{F22C8D87-04E2-46D7-A18C-5FEFC1B1599D}">
      <text>
        <r>
          <rPr>
            <b/>
            <sz val="9"/>
            <color indexed="81"/>
            <rFont val="Tahoma"/>
            <family val="2"/>
          </rPr>
          <t>Steso cognome del proprietario della 6.
Si legge Hani, con un po' di buona volontà potrebbe essere Flavi</t>
        </r>
        <r>
          <rPr>
            <sz val="9"/>
            <color indexed="81"/>
            <rFont val="Tahoma"/>
            <family val="2"/>
          </rPr>
          <t xml:space="preserve">
</t>
        </r>
      </text>
    </comment>
    <comment ref="B69" authorId="0" shapeId="0" xr:uid="{A512AFFA-E60B-46E7-89F6-A7665D268462}">
      <text>
        <r>
          <rPr>
            <b/>
            <sz val="9"/>
            <color indexed="81"/>
            <rFont val="Tahoma"/>
            <family val="2"/>
          </rPr>
          <t>senza il 'di'</t>
        </r>
        <r>
          <rPr>
            <sz val="9"/>
            <color indexed="81"/>
            <rFont val="Tahoma"/>
            <family val="2"/>
          </rPr>
          <t xml:space="preserve">
</t>
        </r>
      </text>
    </comment>
    <comment ref="J69" authorId="0" shapeId="0" xr:uid="{4698B6D9-0D7B-4BE8-98A0-2C25BBA2A780}">
      <text>
        <r>
          <rPr>
            <sz val="9"/>
            <color indexed="81"/>
            <rFont val="Tahoma"/>
            <family val="2"/>
          </rPr>
          <t xml:space="preserve">Il nome si legge con dubbi, il cognome è sicuro. Prosegue con: 'dietro alserio'.
</t>
        </r>
      </text>
    </comment>
    <comment ref="B76" authorId="0" shapeId="0" xr:uid="{F1F0DC45-67B9-4CF0-8260-5A881611F779}">
      <text>
        <r>
          <rPr>
            <b/>
            <sz val="9"/>
            <color indexed="81"/>
            <rFont val="Tahoma"/>
            <family val="2"/>
          </rPr>
          <t>il CF è contrassegnato da una croce, potrebbe essere deceduto.</t>
        </r>
        <r>
          <rPr>
            <sz val="9"/>
            <color indexed="81"/>
            <rFont val="Tahoma"/>
            <family val="2"/>
          </rPr>
          <t xml:space="preserve">
</t>
        </r>
      </text>
    </comment>
    <comment ref="M76" authorId="0" shapeId="0" xr:uid="{32A3DAC1-0D59-40F5-B0B2-FA16E06E9F48}">
      <text>
        <r>
          <rPr>
            <b/>
            <sz val="9"/>
            <color indexed="81"/>
            <rFont val="Tahoma"/>
            <family val="2"/>
          </rPr>
          <t>Fran.co da Cremosà</t>
        </r>
        <r>
          <rPr>
            <sz val="9"/>
            <color indexed="81"/>
            <rFont val="Tahoma"/>
            <family val="2"/>
          </rPr>
          <t xml:space="preserve">
</t>
        </r>
      </text>
    </comment>
    <comment ref="M77" authorId="0" shapeId="0" xr:uid="{BF25CD9F-AE81-49AD-95F9-7B6B83CD7177}">
      <text>
        <r>
          <rPr>
            <b/>
            <sz val="9"/>
            <color indexed="81"/>
            <rFont val="Tahoma"/>
            <family val="2"/>
          </rPr>
          <t>Isabella Bressana donna povera de A. 50. Non propriamente una servente, ma neanche di famiglia.</t>
        </r>
        <r>
          <rPr>
            <sz val="9"/>
            <color indexed="81"/>
            <rFont val="Tahoma"/>
            <family val="2"/>
          </rPr>
          <t xml:space="preserve">
</t>
        </r>
      </text>
    </comment>
    <comment ref="M78" authorId="0" shapeId="0" xr:uid="{51134256-C6E4-47F4-A94B-E40F265B4DF4}">
      <text>
        <r>
          <rPr>
            <b/>
            <sz val="9"/>
            <color indexed="81"/>
            <rFont val="Tahoma"/>
            <family val="2"/>
          </rPr>
          <t>Agostino da Trescore,
Venturino da Quintà</t>
        </r>
        <r>
          <rPr>
            <sz val="9"/>
            <color indexed="81"/>
            <rFont val="Tahoma"/>
            <family val="2"/>
          </rPr>
          <t xml:space="preserve">
</t>
        </r>
      </text>
    </comment>
    <comment ref="B79" authorId="0" shapeId="0" xr:uid="{B1F15E90-39C9-47D1-AA61-25B3A8F82294}">
      <text>
        <r>
          <rPr>
            <b/>
            <sz val="9"/>
            <color indexed="81"/>
            <rFont val="Tahoma"/>
            <family val="2"/>
          </rPr>
          <t>senz 'di'</t>
        </r>
        <r>
          <rPr>
            <sz val="9"/>
            <color indexed="81"/>
            <rFont val="Tahoma"/>
            <family val="2"/>
          </rPr>
          <t xml:space="preserve">
</t>
        </r>
      </text>
    </comment>
    <comment ref="M79" authorId="0" shapeId="0" xr:uid="{B236D5B7-E8DC-4973-8B37-9F400E4038FC}">
      <text>
        <r>
          <rPr>
            <b/>
            <sz val="9"/>
            <color indexed="81"/>
            <rFont val="Tahoma"/>
            <family val="2"/>
          </rPr>
          <t xml:space="preserve">Maria Denena senza Pre e Mre de A. 3
Non è dato sapere se è un'orfana di famiglia conosciuta e accolta o se si tratta di un'orfana dell'Ospitale. </t>
        </r>
        <r>
          <rPr>
            <sz val="9"/>
            <color indexed="81"/>
            <rFont val="Tahoma"/>
            <family val="2"/>
          </rPr>
          <t xml:space="preserve">
</t>
        </r>
      </text>
    </comment>
    <comment ref="B86" authorId="0" shapeId="0" xr:uid="{E8DDA94D-CC2E-4660-A2ED-047061A9226B}">
      <text>
        <r>
          <rPr>
            <b/>
            <sz val="9"/>
            <color indexed="81"/>
            <rFont val="Tahoma"/>
            <family val="2"/>
          </rPr>
          <t>La 85 e la 86 sembrerebbero un unico ménage. Indizio principale, i due famigli messi in coda al secondo nucleo</t>
        </r>
        <r>
          <rPr>
            <sz val="9"/>
            <color indexed="81"/>
            <rFont val="Tahoma"/>
            <family val="2"/>
          </rPr>
          <t xml:space="preserve">
.</t>
        </r>
      </text>
    </comment>
    <comment ref="M87" authorId="0" shapeId="0" xr:uid="{E35EACFB-BCDE-4E15-ABC4-46E169E44B2C}">
      <text>
        <r>
          <rPr>
            <b/>
            <sz val="9"/>
            <color indexed="81"/>
            <rFont val="Tahoma"/>
            <family val="2"/>
          </rPr>
          <t xml:space="preserve">Ant.o Fanganino
Fran.co di Peletti
</t>
        </r>
        <r>
          <rPr>
            <sz val="9"/>
            <color indexed="81"/>
            <rFont val="Tahoma"/>
            <family val="2"/>
          </rPr>
          <t xml:space="preserve">
</t>
        </r>
      </text>
    </comment>
    <comment ref="B88" authorId="0" shapeId="0" xr:uid="{021BD621-34F4-4005-8FF5-308964F13719}">
      <text>
        <r>
          <rPr>
            <b/>
            <sz val="9"/>
            <color indexed="81"/>
            <rFont val="Tahoma"/>
            <family val="2"/>
          </rPr>
          <t>non è chiaro se sia il cognome di origine o quello del q marito</t>
        </r>
      </text>
    </comment>
    <comment ref="F88" authorId="0" shapeId="0" xr:uid="{424324B0-5B9D-41CB-ABD4-7C75A1285A04}">
      <text>
        <r>
          <rPr>
            <sz val="9"/>
            <color indexed="81"/>
            <rFont val="Tahoma"/>
            <family val="2"/>
          </rPr>
          <t xml:space="preserve">il figlio è m. la nuora D.
</t>
        </r>
      </text>
    </comment>
    <comment ref="B89" authorId="0" shapeId="0" xr:uid="{1D3997CE-A56B-446B-AA83-4C9A388F7965}">
      <text>
        <r>
          <rPr>
            <b/>
            <sz val="9"/>
            <color indexed="81"/>
            <rFont val="Tahoma"/>
            <family val="2"/>
          </rPr>
          <t>Le tre famiglie Maccalli di questo SdA in quello del 1602 erano considerate una sola famiglia.</t>
        </r>
        <r>
          <rPr>
            <sz val="9"/>
            <color indexed="81"/>
            <rFont val="Tahoma"/>
            <family val="2"/>
          </rPr>
          <t xml:space="preserve">
Il CF Gio.Pietro è insieme alla famiglia del fratello Aurelio. La CF d.Laura dovrebbe essere la vedova di un altro fratello. Il Cf Iacomo dovrebbe essere un cugino.</t>
        </r>
      </text>
    </comment>
    <comment ref="F91" authorId="0" shapeId="0" xr:uid="{19FED949-99C2-441E-ACAA-6BECDD40CDCA}">
      <text>
        <r>
          <rPr>
            <b/>
            <sz val="9"/>
            <color indexed="81"/>
            <rFont val="Tahoma"/>
            <family val="2"/>
          </rPr>
          <t>c'è anche  m.a Fran.ca Machalla Necchin</t>
        </r>
        <r>
          <rPr>
            <sz val="9"/>
            <color indexed="81"/>
            <rFont val="Tahoma"/>
            <family val="2"/>
          </rPr>
          <t xml:space="preserve">
</t>
        </r>
      </text>
    </comment>
    <comment ref="M91" authorId="0" shapeId="0" xr:uid="{DF17463B-1D81-44CE-98A1-D807E1D57F73}">
      <text>
        <r>
          <rPr>
            <b/>
            <sz val="9"/>
            <color indexed="81"/>
            <rFont val="Tahoma"/>
            <family val="2"/>
          </rPr>
          <t>L'attribuzione di 6 famigli all'ultima delle 3 famiglie è convenzionale. Essendo una grossa cascina, sono probabilmente lavoratori agricoli.</t>
        </r>
        <r>
          <rPr>
            <sz val="9"/>
            <color indexed="81"/>
            <rFont val="Tahoma"/>
            <family val="2"/>
          </rPr>
          <t xml:space="preserve">
Ambrosio da Trescor, Bertolameo Locadello, Batta di Zani, Cristoforo Bergamasco, Bartolomeo di Trivi, Bartolomeo Machabello.</t>
        </r>
      </text>
    </comment>
    <comment ref="B92" authorId="0" shapeId="0" xr:uid="{69717F5B-E664-4845-9DFE-D364BCD07076}">
      <text>
        <r>
          <rPr>
            <b/>
            <sz val="9"/>
            <color indexed="81"/>
            <rFont val="Tahoma"/>
            <family val="2"/>
          </rPr>
          <t>senza il 'di'</t>
        </r>
        <r>
          <rPr>
            <sz val="9"/>
            <color indexed="81"/>
            <rFont val="Tahoma"/>
            <family val="2"/>
          </rPr>
          <t xml:space="preserve">
</t>
        </r>
      </text>
    </comment>
    <comment ref="B98" authorId="0" shapeId="0" xr:uid="{1D756933-A31D-4DA5-BE52-DF8B81F5AA16}">
      <text>
        <r>
          <rPr>
            <b/>
            <sz val="9"/>
            <color indexed="81"/>
            <rFont val="Tahoma"/>
            <family val="2"/>
          </rPr>
          <t>senza 'di'</t>
        </r>
        <r>
          <rPr>
            <sz val="9"/>
            <color indexed="81"/>
            <rFont val="Tahoma"/>
            <family val="2"/>
          </rPr>
          <t xml:space="preserve">
</t>
        </r>
      </text>
    </comment>
    <comment ref="J103" authorId="0" shapeId="0" xr:uid="{9D12B40F-D9F4-4CFD-B82E-8C52CD2F054A}">
      <text>
        <r>
          <rPr>
            <b/>
            <sz val="9"/>
            <color indexed="81"/>
            <rFont val="Tahoma"/>
            <family val="2"/>
          </rPr>
          <t>'suo fituale'</t>
        </r>
        <r>
          <rPr>
            <sz val="9"/>
            <color indexed="81"/>
            <rFont val="Tahoma"/>
            <family val="2"/>
          </rPr>
          <t xml:space="preserve">
</t>
        </r>
      </text>
    </comment>
    <comment ref="G106" authorId="0" shapeId="0" xr:uid="{F85A5E8F-3065-4EFB-8938-DFBA677C3688}">
      <text>
        <r>
          <rPr>
            <b/>
            <sz val="9"/>
            <color indexed="81"/>
            <rFont val="Tahoma"/>
            <family val="2"/>
          </rPr>
          <t>Nel 1602 è il cognome</t>
        </r>
        <r>
          <rPr>
            <sz val="9"/>
            <color indexed="81"/>
            <rFont val="Tahoma"/>
            <family val="2"/>
          </rPr>
          <t xml:space="preserve">
</t>
        </r>
      </text>
    </comment>
    <comment ref="J107" authorId="0" shapeId="0" xr:uid="{AA3FA9E6-7DB4-4481-856D-FD7ACAD680D9}">
      <text>
        <r>
          <rPr>
            <b/>
            <sz val="9"/>
            <color indexed="81"/>
            <rFont val="Tahoma"/>
            <family val="2"/>
          </rPr>
          <t>o Sassi o Iossi</t>
        </r>
        <r>
          <rPr>
            <sz val="9"/>
            <color indexed="81"/>
            <rFont val="Tahoma"/>
            <family val="2"/>
          </rPr>
          <t xml:space="preserve">
</t>
        </r>
      </text>
    </comment>
    <comment ref="B108" authorId="0" shapeId="0" xr:uid="{56971030-4DA5-4A2C-83F9-C0DDA5CA4796}">
      <text>
        <r>
          <rPr>
            <b/>
            <sz val="9"/>
            <color indexed="81"/>
            <rFont val="Tahoma"/>
            <family val="2"/>
          </rPr>
          <t>sembra Isubelli
Non c'è il 'di'</t>
        </r>
      </text>
    </comment>
    <comment ref="B109" authorId="0" shapeId="0" xr:uid="{F5EFF69D-772D-4913-A775-3678B5FB948C}">
      <text>
        <r>
          <rPr>
            <b/>
            <sz val="9"/>
            <color indexed="81"/>
            <rFont val="Tahoma"/>
            <family val="2"/>
          </rPr>
          <t>senza la 'di'</t>
        </r>
      </text>
    </comment>
    <comment ref="F109" authorId="0" shapeId="0" xr:uid="{C569307E-77BC-4931-9374-3EC214A7813A}">
      <text>
        <r>
          <rPr>
            <b/>
            <sz val="9"/>
            <color indexed="81"/>
            <rFont val="Tahoma"/>
            <family val="2"/>
          </rPr>
          <t>la moglie D.</t>
        </r>
        <r>
          <rPr>
            <sz val="9"/>
            <color indexed="81"/>
            <rFont val="Tahoma"/>
            <family val="2"/>
          </rPr>
          <t xml:space="preserve">
</t>
        </r>
      </text>
    </comment>
    <comment ref="J109" authorId="0" shapeId="0" xr:uid="{9809469C-A13F-477F-9685-C2861F568D11}">
      <text>
        <r>
          <rPr>
            <b/>
            <sz val="9"/>
            <color indexed="81"/>
            <rFont val="Tahoma"/>
            <family val="2"/>
          </rPr>
          <t>di solito Conte tout court è un Vimercati Sanseverino</t>
        </r>
        <r>
          <rPr>
            <sz val="9"/>
            <color indexed="81"/>
            <rFont val="Tahoma"/>
            <family val="2"/>
          </rPr>
          <t xml:space="preserve">
</t>
        </r>
      </text>
    </comment>
    <comment ref="B114" authorId="0" shapeId="0" xr:uid="{92E76E2C-9021-4811-A56E-ADA611A6C85A}">
      <text>
        <r>
          <rPr>
            <b/>
            <sz val="9"/>
            <color indexed="81"/>
            <rFont val="Tahoma"/>
            <family val="2"/>
          </rPr>
          <t>?</t>
        </r>
        <r>
          <rPr>
            <sz val="9"/>
            <color indexed="81"/>
            <rFont val="Tahoma"/>
            <family val="2"/>
          </rPr>
          <t xml:space="preserve">
</t>
        </r>
      </text>
    </comment>
    <comment ref="B116" authorId="0" shapeId="0" xr:uid="{6D50FC99-FA12-4005-86FB-C7664903241E}">
      <text>
        <r>
          <rPr>
            <b/>
            <sz val="9"/>
            <color indexed="81"/>
            <rFont val="Tahoma"/>
            <family val="2"/>
          </rPr>
          <t>Dallo SDA del 1602 si evince che è cognato del precedente</t>
        </r>
        <r>
          <rPr>
            <sz val="9"/>
            <color indexed="81"/>
            <rFont val="Tahoma"/>
            <family val="2"/>
          </rPr>
          <t xml:space="preserve">
</t>
        </r>
      </text>
    </comment>
    <comment ref="F122" authorId="0" shapeId="0" xr:uid="{851E053F-BCFA-4C60-988C-C59FD0B9CFC6}">
      <text>
        <r>
          <rPr>
            <b/>
            <sz val="9"/>
            <color indexed="81"/>
            <rFont val="Tahoma"/>
            <family val="2"/>
          </rPr>
          <t>probabilmente la madre D.Orsina Valdamera Nechin</t>
        </r>
        <r>
          <rPr>
            <sz val="9"/>
            <color indexed="81"/>
            <rFont val="Tahoma"/>
            <family val="2"/>
          </rPr>
          <t xml:space="preserve">
</t>
        </r>
      </text>
    </comment>
    <comment ref="M123" authorId="0" shapeId="0" xr:uid="{F16859AE-587A-4C60-A1F3-A2186A2BC21C}">
      <text>
        <r>
          <rPr>
            <b/>
            <sz val="9"/>
            <color indexed="81"/>
            <rFont val="Tahoma"/>
            <family val="2"/>
          </rPr>
          <t>Catarina Bresana sua serva</t>
        </r>
        <r>
          <rPr>
            <sz val="9"/>
            <color indexed="81"/>
            <rFont val="Tahoma"/>
            <family val="2"/>
          </rPr>
          <t xml:space="preserve">
</t>
        </r>
      </text>
    </comment>
    <comment ref="B124" authorId="0" shapeId="0" xr:uid="{1C0E71F7-19A6-48AF-B4AA-FFBC034E61AB}">
      <text>
        <r>
          <rPr>
            <b/>
            <sz val="9"/>
            <color indexed="81"/>
            <rFont val="Tahoma"/>
            <family val="2"/>
          </rPr>
          <t>il figlio Gio:Paolo è un chierico (ha solo 15 anni)</t>
        </r>
        <r>
          <rPr>
            <sz val="9"/>
            <color indexed="81"/>
            <rFont val="Tahoma"/>
            <family val="2"/>
          </rPr>
          <t xml:space="preserve">
</t>
        </r>
      </text>
    </comment>
    <comment ref="F124" authorId="0" shapeId="0" xr:uid="{91D441C9-86BC-4AB5-B8F8-68E12B5BBCCB}">
      <text>
        <r>
          <rPr>
            <b/>
            <sz val="9"/>
            <color indexed="81"/>
            <rFont val="Tahoma"/>
            <family val="2"/>
          </rPr>
          <t>la moglie D.</t>
        </r>
        <r>
          <rPr>
            <sz val="9"/>
            <color indexed="81"/>
            <rFont val="Tahoma"/>
            <family val="2"/>
          </rPr>
          <t xml:space="preserve">
</t>
        </r>
      </text>
    </comment>
    <comment ref="K125" authorId="0" shapeId="0" xr:uid="{EF8803AB-F6A7-4983-A190-97774624ECC6}">
      <text>
        <r>
          <rPr>
            <b/>
            <sz val="9"/>
            <color indexed="81"/>
            <rFont val="Tahoma"/>
            <family val="2"/>
          </rPr>
          <t>uno dei 6 fratelli è detto muto</t>
        </r>
        <r>
          <rPr>
            <sz val="9"/>
            <color indexed="81"/>
            <rFont val="Tahoma"/>
            <family val="2"/>
          </rPr>
          <t xml:space="preserve">
</t>
        </r>
      </text>
    </comment>
    <comment ref="M127" authorId="0" shapeId="0" xr:uid="{5A08CE80-3384-4082-88AF-1CF5123C7D75}">
      <text>
        <r>
          <rPr>
            <b/>
            <sz val="9"/>
            <color indexed="81"/>
            <rFont val="Tahoma"/>
            <family val="2"/>
          </rPr>
          <t>Bernardo Ghisetto (parente?)
Andrea di Camisano</t>
        </r>
        <r>
          <rPr>
            <sz val="9"/>
            <color indexed="81"/>
            <rFont val="Tahoma"/>
            <family val="2"/>
          </rPr>
          <t xml:space="preserve">
</t>
        </r>
      </text>
    </comment>
    <comment ref="M129" authorId="0" shapeId="0" xr:uid="{062754D0-6504-4306-ABFE-00A79196DEA1}">
      <text>
        <r>
          <rPr>
            <b/>
            <sz val="9"/>
            <color indexed="81"/>
            <rFont val="Tahoma"/>
            <family val="2"/>
          </rPr>
          <t>Lorenzo Cremonese</t>
        </r>
        <r>
          <rPr>
            <sz val="9"/>
            <color indexed="81"/>
            <rFont val="Tahoma"/>
            <family val="2"/>
          </rPr>
          <t xml:space="preserve">
</t>
        </r>
      </text>
    </comment>
    <comment ref="F130" authorId="0" shapeId="0" xr:uid="{2B6AEA62-C681-4AA0-BC0B-42F42AA531E7}">
      <text>
        <r>
          <rPr>
            <b/>
            <sz val="9"/>
            <color indexed="81"/>
            <rFont val="Tahoma"/>
            <family val="2"/>
          </rPr>
          <t>il figlio ms., la nuora D., un ms. Aurelio Crotto parente senza specificazione</t>
        </r>
        <r>
          <rPr>
            <sz val="9"/>
            <color indexed="81"/>
            <rFont val="Tahoma"/>
            <family val="2"/>
          </rPr>
          <t xml:space="preserve">
</t>
        </r>
      </text>
    </comment>
    <comment ref="M130" authorId="0" shapeId="0" xr:uid="{8D99F088-6861-4F71-8DB7-D58120707B35}">
      <text>
        <r>
          <rPr>
            <b/>
            <sz val="9"/>
            <color indexed="81"/>
            <rFont val="Tahoma"/>
            <family val="2"/>
          </rPr>
          <t>Andrea da Casaletto
Gio:Batta da Iza
Gio:Iaco.o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K1" authorId="0" shapeId="0" xr:uid="{A604AD24-75B4-47A3-B896-1EC3A776C526}">
      <text>
        <r>
          <rPr>
            <b/>
            <sz val="9"/>
            <color indexed="81"/>
            <rFont val="Tahoma"/>
            <family val="2"/>
          </rPr>
          <t>comprendeva anche Bottaiano, Portico e Ricengo</t>
        </r>
      </text>
    </comment>
    <comment ref="L1" authorId="0" shapeId="0" xr:uid="{D97F79E9-04D9-4B0E-B956-A270B0C3B7D4}">
      <text>
        <r>
          <rPr>
            <b/>
            <sz val="9"/>
            <color indexed="81"/>
            <rFont val="Tahoma"/>
            <family val="2"/>
          </rPr>
          <t>Dal 1-1-1810 fino al 1816 il comune denominativo di Crema comprendeva i comuni di Crema, San Bernardino con Vergonzana, Santa Maria della Croce, Vairano, Porta Ombriano, Ombriano, San Michele, Castelnuovo.</t>
        </r>
        <r>
          <rPr>
            <sz val="9"/>
            <color indexed="81"/>
            <rFont val="Tahoma"/>
            <family val="2"/>
          </rPr>
          <t xml:space="preserve">
</t>
        </r>
      </text>
    </comment>
    <comment ref="C19" authorId="0" shapeId="0" xr:uid="{147F47C0-A347-4D81-AB3E-13A1B7E81648}">
      <text>
        <r>
          <rPr>
            <b/>
            <sz val="9"/>
            <color indexed="81"/>
            <rFont val="Tahoma"/>
            <family val="2"/>
          </rPr>
          <t>?</t>
        </r>
      </text>
    </comment>
    <comment ref="C21" authorId="0" shapeId="0" xr:uid="{24DAE6C5-05F0-49F6-87EE-FE89BD9C0C41}">
      <text>
        <r>
          <rPr>
            <b/>
            <sz val="9"/>
            <color indexed="81"/>
            <rFont val="Tahoma"/>
            <family val="2"/>
          </rPr>
          <t>?</t>
        </r>
      </text>
    </comment>
    <comment ref="A30" authorId="0" shapeId="0" xr:uid="{4BDF3910-52B5-4B5D-B67C-FC5910077D9E}">
      <text>
        <r>
          <rPr>
            <b/>
            <sz val="9"/>
            <color indexed="81"/>
            <rFont val="Tahoma"/>
            <family val="2"/>
          </rPr>
          <t>Inaffidabile</t>
        </r>
        <r>
          <rPr>
            <sz val="9"/>
            <color indexed="81"/>
            <rFont val="Tahoma"/>
            <family val="2"/>
          </rPr>
          <t xml:space="preserve">
</t>
        </r>
      </text>
    </comment>
    <comment ref="A32" authorId="0" shapeId="0" xr:uid="{7A448F7C-61BD-43EF-912A-7F7118699E61}">
      <text>
        <r>
          <rPr>
            <b/>
            <sz val="9"/>
            <color indexed="81"/>
            <rFont val="Tahoma"/>
            <family val="2"/>
          </rPr>
          <t>Inaffidabile</t>
        </r>
        <r>
          <rPr>
            <sz val="9"/>
            <color indexed="81"/>
            <rFont val="Tahoma"/>
            <family val="2"/>
          </rPr>
          <t xml:space="preserve">
</t>
        </r>
      </text>
    </comment>
    <comment ref="A33" authorId="0" shapeId="0" xr:uid="{A6B5B348-F377-4664-8B99-B42D973C606F}">
      <text>
        <r>
          <rPr>
            <sz val="9"/>
            <color indexed="81"/>
            <rFont val="Tahoma"/>
            <family val="2"/>
          </rPr>
          <t xml:space="preserve">Archivio Diocesano Copie Registri parrocchiali
</t>
        </r>
      </text>
    </comment>
    <comment ref="A35" authorId="0" shapeId="0" xr:uid="{8DA94EF6-235B-48FC-B745-5FE9E8335765}">
      <text>
        <r>
          <rPr>
            <sz val="9"/>
            <color indexed="81"/>
            <rFont val="Tahoma"/>
            <family val="2"/>
          </rPr>
          <t xml:space="preserve">Archivio Diocesano Copie Registri parrocchiali
</t>
        </r>
      </text>
    </comment>
    <comment ref="A45" authorId="0" shapeId="0" xr:uid="{A2C0D652-00F9-4DBC-8578-7AE8201B202E}">
      <text>
        <r>
          <rPr>
            <sz val="9"/>
            <color indexed="81"/>
            <rFont val="Tahoma"/>
            <family val="2"/>
          </rPr>
          <t xml:space="preserve">Repubblica Cisalpina: legge 24 luglio 1802; applicata con decreto 8 giugno 1805. 
</t>
        </r>
      </text>
    </comment>
    <comment ref="A46" authorId="0" shapeId="0" xr:uid="{3EF3A7B7-D6FF-40CC-BFDC-BD13F8AD0F4C}">
      <text>
        <r>
          <rPr>
            <b/>
            <sz val="9"/>
            <color indexed="81"/>
            <rFont val="Tahoma"/>
            <family val="2"/>
          </rPr>
          <t>Concentrazione in comuni denominativi, decreti 107 e 1809, in vigore da 1-1-1810</t>
        </r>
        <r>
          <rPr>
            <sz val="9"/>
            <color indexed="81"/>
            <rFont val="Tahoma"/>
            <family val="2"/>
          </rPr>
          <t xml:space="preserve">
</t>
        </r>
      </text>
    </comment>
    <comment ref="A47" authorId="0" shapeId="0" xr:uid="{2B40F561-10A8-4740-8884-362BF5966EB7}">
      <text>
        <r>
          <rPr>
            <sz val="9"/>
            <color indexed="81"/>
            <rFont val="Tahoma"/>
            <family val="2"/>
          </rPr>
          <t xml:space="preserve">Archivio Diocesano Copie Registri parrocchiali
</t>
        </r>
      </text>
    </comment>
    <comment ref="A48" authorId="0" shapeId="0" xr:uid="{7FD66BE9-C24E-4550-B8C4-CD88FD031C83}">
      <text>
        <r>
          <rPr>
            <b/>
            <sz val="9"/>
            <color indexed="81"/>
            <rFont val="Tahoma"/>
            <family val="2"/>
          </rPr>
          <t>Risposte ai quesiti della Regia Cesarea Reggenza del 1815.
Il progetto Civita segna 1822</t>
        </r>
        <r>
          <rPr>
            <sz val="9"/>
            <color indexed="81"/>
            <rFont val="Tahoma"/>
            <family val="2"/>
          </rPr>
          <t xml:space="preserve">
</t>
        </r>
      </text>
    </comment>
    <comment ref="A50" authorId="0" shapeId="0" xr:uid="{09210CB1-4D8C-45A4-A6FF-6685CFB5B4EF}">
      <text>
        <r>
          <rPr>
            <b/>
            <sz val="9"/>
            <color indexed="81"/>
            <rFont val="Tahoma"/>
            <family val="2"/>
          </rPr>
          <t>SdA riassuntivi Archivio Diocesano</t>
        </r>
        <r>
          <rPr>
            <sz val="9"/>
            <color indexed="81"/>
            <rFont val="Tahoma"/>
            <family val="2"/>
          </rPr>
          <t xml:space="preserve">
</t>
        </r>
      </text>
    </comment>
    <comment ref="E52" authorId="0" shapeId="0" xr:uid="{4DC5556F-9C5D-474A-9927-3D5F24D46F77}">
      <text>
        <r>
          <rPr>
            <b/>
            <sz val="9"/>
            <color indexed="81"/>
            <rFont val="Tahoma"/>
            <charset val="1"/>
          </rPr>
          <t>compresi 6 sacerdoti</t>
        </r>
        <r>
          <rPr>
            <sz val="9"/>
            <color indexed="81"/>
            <rFont val="Tahoma"/>
            <charset val="1"/>
          </rPr>
          <t xml:space="preserve">
</t>
        </r>
      </text>
    </comment>
    <comment ref="A57" authorId="0" shapeId="0" xr:uid="{8716BC13-2EA8-41CE-A441-DACB8371A8F6}">
      <text>
        <r>
          <rPr>
            <b/>
            <sz val="9"/>
            <color indexed="81"/>
            <rFont val="Tahoma"/>
            <family val="2"/>
          </rPr>
          <t>notificazione 23 giugno 1853 (Regno Lombardo Veneto)</t>
        </r>
        <r>
          <rPr>
            <sz val="9"/>
            <color indexed="81"/>
            <rFont val="Tahoma"/>
            <family val="2"/>
          </rPr>
          <t xml:space="preserve">
</t>
        </r>
      </text>
    </comment>
    <comment ref="A58" authorId="0" shapeId="0" xr:uid="{F7B3C255-C24B-45DF-A785-0129700D3466}">
      <text>
        <r>
          <rPr>
            <b/>
            <sz val="9"/>
            <color indexed="81"/>
            <rFont val="Tahoma"/>
            <charset val="1"/>
          </rPr>
          <t>legge 1859, Progetto Civita</t>
        </r>
        <r>
          <rPr>
            <sz val="9"/>
            <color indexed="81"/>
            <rFont val="Tahoma"/>
            <charset val="1"/>
          </rPr>
          <t xml:space="preserve">
</t>
        </r>
      </text>
    </comment>
    <comment ref="A59" authorId="0" shapeId="0" xr:uid="{90A5AB68-A705-4835-A565-FC416F3C13CD}">
      <text>
        <r>
          <rPr>
            <sz val="9"/>
            <color indexed="81"/>
            <rFont val="Tahoma"/>
            <family val="2"/>
          </rPr>
          <t xml:space="preserve">Archivio Diocesano Sunti SdA
</t>
        </r>
      </text>
    </comment>
    <comment ref="A60" authorId="0" shapeId="0" xr:uid="{05A157DF-A43B-43DC-9BCE-4EB4099B2B40}">
      <text>
        <r>
          <rPr>
            <b/>
            <sz val="9"/>
            <color indexed="81"/>
            <rFont val="Tahoma"/>
            <charset val="1"/>
          </rPr>
          <t>Pop. Residente cens. 1861</t>
        </r>
        <r>
          <rPr>
            <sz val="9"/>
            <color indexed="81"/>
            <rFont val="Tahoma"/>
            <charset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A2" authorId="0" shapeId="0" xr:uid="{8E977A77-717D-49F0-85C8-6E303571342A}">
      <text>
        <r>
          <rPr>
            <b/>
            <sz val="9"/>
            <color indexed="81"/>
            <rFont val="Tahoma"/>
            <family val="2"/>
          </rPr>
          <t>da SdA 1598 Offanengo, 1602 S.Bernardino, Vergonzana e Quade.</t>
        </r>
        <r>
          <rPr>
            <sz val="9"/>
            <color indexed="81"/>
            <rFont val="Tahoma"/>
            <family val="2"/>
          </rPr>
          <t xml:space="preserve">
Crema e Cremasco da stima del 1599 del Podestà Nicolò Bon.</t>
        </r>
      </text>
    </comment>
    <comment ref="A3" authorId="0" shapeId="0" xr:uid="{7288F714-B36C-474C-94D8-B91FB1986AD5}">
      <text>
        <r>
          <rPr>
            <sz val="9"/>
            <color indexed="81"/>
            <rFont val="Tahoma"/>
            <family val="2"/>
          </rPr>
          <t>Archivio Diocesano Copie Registri parrocchiali, tranne Quade, ipotetico, e di conseguenza anche San Bernardino senza Quade.
Crema e Cremasco da 'Notizie inservienti ecc.', riportato da Perolini.</t>
        </r>
      </text>
    </comment>
    <comment ref="D3" authorId="0" shapeId="0" xr:uid="{5B0A3022-D36D-4F89-8088-731EDF70FED7}">
      <text>
        <r>
          <rPr>
            <b/>
            <sz val="9"/>
            <color indexed="81"/>
            <rFont val="Tahoma"/>
            <family val="2"/>
          </rPr>
          <t>ipotetico</t>
        </r>
        <r>
          <rPr>
            <sz val="9"/>
            <color indexed="81"/>
            <rFont val="Tahoma"/>
            <family val="2"/>
          </rPr>
          <t xml:space="preserve">
</t>
        </r>
      </text>
    </comment>
    <comment ref="G3" authorId="0" shapeId="0" xr:uid="{AD917C6C-2CD3-45A2-98AA-004DC93AD49D}">
      <text>
        <r>
          <rPr>
            <b/>
            <sz val="9"/>
            <color indexed="81"/>
            <rFont val="Tahoma"/>
            <family val="2"/>
          </rPr>
          <t>ipotetico</t>
        </r>
        <r>
          <rPr>
            <sz val="9"/>
            <color indexed="81"/>
            <rFont val="Tahoma"/>
            <family val="2"/>
          </rPr>
          <t xml:space="preserve">
</t>
        </r>
      </text>
    </comment>
    <comment ref="A6" authorId="0" shapeId="0" xr:uid="{52B2FEF3-C3E7-4419-80DB-0256B3B60876}">
      <text>
        <r>
          <rPr>
            <sz val="9"/>
            <color indexed="81"/>
            <rFont val="Tahoma"/>
            <family val="2"/>
          </rPr>
          <t>Repubblica Cisalpina: legge 24 luglio 1802; applicata con decreto 8 giugno 1805. 
Vergonzana SdA (media tra due valori attribuiti allo stesso anno), Quade ipotetico, di conseguenza anche San Bernardino senza Quade.</t>
        </r>
      </text>
    </comment>
    <comment ref="F6" authorId="0" shapeId="0" xr:uid="{A5F045CC-4D84-42DF-A0AB-1CE66B792C29}">
      <text>
        <r>
          <rPr>
            <b/>
            <sz val="9"/>
            <color indexed="81"/>
            <rFont val="Tahoma"/>
            <family val="2"/>
          </rPr>
          <t>media di due valori diversi per lo stesso anno</t>
        </r>
        <r>
          <rPr>
            <sz val="9"/>
            <color indexed="81"/>
            <rFont val="Tahoma"/>
            <family val="2"/>
          </rPr>
          <t xml:space="preserve">
</t>
        </r>
      </text>
    </comment>
    <comment ref="G6" authorId="0" shapeId="0" xr:uid="{F973637D-1706-4F3D-BCD8-9442AF92AF90}">
      <text>
        <r>
          <rPr>
            <b/>
            <sz val="9"/>
            <color indexed="81"/>
            <rFont val="Tahoma"/>
            <family val="2"/>
          </rPr>
          <t>ipotetico</t>
        </r>
        <r>
          <rPr>
            <sz val="9"/>
            <color indexed="81"/>
            <rFont val="Tahoma"/>
            <family val="2"/>
          </rPr>
          <t xml:space="preserve">
</t>
        </r>
      </text>
    </comment>
    <comment ref="A9" authorId="0" shapeId="0" xr:uid="{C09E4236-57CD-4B27-91B9-F6226D818AFA}">
      <text>
        <r>
          <rPr>
            <b/>
            <sz val="9"/>
            <color indexed="81"/>
            <rFont val="Tahoma"/>
            <family val="2"/>
          </rPr>
          <t>Risposte ai quesiti della Regia Cesarea Reggenza del 1815.
Il progetto Civita segna 1822</t>
        </r>
        <r>
          <rPr>
            <sz val="9"/>
            <color indexed="81"/>
            <rFont val="Tahoma"/>
            <family val="2"/>
          </rPr>
          <t xml:space="preserve">
</t>
        </r>
      </text>
    </comment>
    <comment ref="G9" authorId="0" shapeId="0" xr:uid="{EFD16E60-DF7B-42DF-BC96-99F05CBA4B6C}">
      <text>
        <r>
          <rPr>
            <b/>
            <sz val="9"/>
            <color indexed="81"/>
            <rFont val="Tahoma"/>
            <family val="2"/>
          </rPr>
          <t>ipotetico</t>
        </r>
        <r>
          <rPr>
            <sz val="9"/>
            <color indexed="81"/>
            <rFont val="Tahoma"/>
            <family val="2"/>
          </rPr>
          <t xml:space="preserve">
</t>
        </r>
      </text>
    </comment>
    <comment ref="A12" authorId="0" shapeId="0" xr:uid="{A747C69F-23F0-41E2-A723-B99DCEDA8787}">
      <text>
        <r>
          <rPr>
            <b/>
            <sz val="9"/>
            <color indexed="81"/>
            <rFont val="Tahoma"/>
            <family val="2"/>
          </rPr>
          <t>Dati sui paesi da SdA, su Crema e Cremasco da Almanacco Cremasco, riportati da Perolini</t>
        </r>
        <r>
          <rPr>
            <sz val="9"/>
            <color indexed="81"/>
            <rFont val="Tahoma"/>
            <family val="2"/>
          </rPr>
          <t xml:space="preserve">
</t>
        </r>
      </text>
    </comment>
    <comment ref="C12" authorId="0" shapeId="0" xr:uid="{6056AB6B-F98D-4D41-B837-5DB5DECAFADB}">
      <text>
        <r>
          <rPr>
            <b/>
            <sz val="9"/>
            <color indexed="81"/>
            <rFont val="Tahoma"/>
            <charset val="1"/>
          </rPr>
          <t>compresi 6 sacerdoti</t>
        </r>
        <r>
          <rPr>
            <sz val="9"/>
            <color indexed="81"/>
            <rFont val="Tahoma"/>
            <charset val="1"/>
          </rPr>
          <t xml:space="preserve">
</t>
        </r>
      </text>
    </comment>
    <comment ref="A15" authorId="0" shapeId="0" xr:uid="{FB5A2694-4188-4AFC-894E-2836E6B28EB9}">
      <text>
        <r>
          <rPr>
            <b/>
            <sz val="9"/>
            <color indexed="81"/>
            <rFont val="Tahoma"/>
            <family val="2"/>
          </rPr>
          <t>Censimento 1861, popolazione residente. Il dato di Vergonzana è da uno SdA del 1860, quello di San Bernardino sottraendo a quelli del comune quelli di Vergonzana del 1860.</t>
        </r>
      </text>
    </comment>
    <comment ref="E15" authorId="0" shapeId="0" xr:uid="{5735E5E5-3371-4A6E-B6CC-19189F47E669}">
      <text>
        <r>
          <rPr>
            <b/>
            <sz val="9"/>
            <color indexed="81"/>
            <rFont val="Tahoma"/>
            <family val="2"/>
          </rPr>
          <t>parrocchia 1860</t>
        </r>
        <r>
          <rPr>
            <sz val="9"/>
            <color indexed="81"/>
            <rFont val="Tahoma"/>
            <family val="2"/>
          </rPr>
          <t xml:space="preserve">
</t>
        </r>
      </text>
    </comment>
    <comment ref="F15" authorId="0" shapeId="0" xr:uid="{F00C5105-0ACE-4594-999D-B84FE2557537}">
      <text>
        <r>
          <rPr>
            <b/>
            <sz val="9"/>
            <color indexed="81"/>
            <rFont val="Tahoma"/>
            <family val="2"/>
          </rPr>
          <t xml:space="preserve">anno 1860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A9" authorId="0" shapeId="0" xr:uid="{E87BBB31-4EA6-4E69-A16D-408797884743}">
      <text>
        <r>
          <rPr>
            <sz val="9"/>
            <color indexed="81"/>
            <rFont val="Tahoma"/>
            <family val="2"/>
          </rPr>
          <t xml:space="preserve">Archivio Diocesano Copie Registri parrocchiali
</t>
        </r>
      </text>
    </comment>
    <comment ref="A11" authorId="0" shapeId="0" xr:uid="{2A9F0DA1-9930-457E-B297-0300707851F0}">
      <text>
        <r>
          <rPr>
            <sz val="9"/>
            <color indexed="81"/>
            <rFont val="Tahoma"/>
            <family val="2"/>
          </rPr>
          <t xml:space="preserve">Repubblica Cisalpina: legge 24 luglio 1802; applicata con decreto 8 giugno 1805. 
</t>
        </r>
      </text>
    </comment>
    <comment ref="A12" authorId="0" shapeId="0" xr:uid="{2BD427AE-491C-495B-B533-7E281EB93FCC}">
      <text>
        <r>
          <rPr>
            <b/>
            <sz val="9"/>
            <color indexed="81"/>
            <rFont val="Tahoma"/>
            <family val="2"/>
          </rPr>
          <t>Risposte ai quesiti della Regia Cesarea Reggenza del 1815.
Il progetto Civita segna 1822</t>
        </r>
        <r>
          <rPr>
            <sz val="9"/>
            <color indexed="81"/>
            <rFont val="Tahoma"/>
            <family val="2"/>
          </rPr>
          <t xml:space="preserve">
</t>
        </r>
      </text>
    </comment>
    <comment ref="C14" authorId="0" shapeId="0" xr:uid="{8B9CEB14-EF43-423F-8050-867C1A08AB69}">
      <text>
        <r>
          <rPr>
            <b/>
            <sz val="9"/>
            <color indexed="81"/>
            <rFont val="Tahoma"/>
            <charset val="1"/>
          </rPr>
          <t>compresi 6 sacerdoti</t>
        </r>
        <r>
          <rPr>
            <sz val="9"/>
            <color indexed="81"/>
            <rFont val="Tahoma"/>
            <charset val="1"/>
          </rPr>
          <t xml:space="preserve">
</t>
        </r>
      </text>
    </comment>
    <comment ref="A15" authorId="0" shapeId="0" xr:uid="{E1658AD6-39A6-4600-BC20-227CA45559BE}">
      <text>
        <r>
          <rPr>
            <b/>
            <sz val="9"/>
            <color indexed="81"/>
            <rFont val="Tahoma"/>
            <family val="2"/>
          </rPr>
          <t>notificazione 23 giugno 1853 (Regno Lombardo Veneto)</t>
        </r>
        <r>
          <rPr>
            <sz val="9"/>
            <color indexed="81"/>
            <rFont val="Tahoma"/>
            <family val="2"/>
          </rPr>
          <t xml:space="preserve">
</t>
        </r>
      </text>
    </comment>
    <comment ref="A16" authorId="0" shapeId="0" xr:uid="{B3171D90-0F5A-404D-A176-9EC0BC60C500}">
      <text>
        <r>
          <rPr>
            <sz val="9"/>
            <color indexed="81"/>
            <rFont val="Tahoma"/>
            <family val="2"/>
          </rPr>
          <t xml:space="preserve">Archivio Diocesano Sunti SdA
</t>
        </r>
      </text>
    </comment>
    <comment ref="A17" authorId="0" shapeId="0" xr:uid="{6B911EDB-E0D0-4008-9BE4-22A6087665B2}">
      <text>
        <r>
          <rPr>
            <b/>
            <sz val="9"/>
            <color indexed="81"/>
            <rFont val="Tahoma"/>
            <family val="2"/>
          </rPr>
          <t>Censimento pop. residente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<sst xmlns="http://schemas.openxmlformats.org/spreadsheetml/2006/main" count="10336" uniqueCount="2604">
  <si>
    <t>Nr record</t>
  </si>
  <si>
    <t>Nr pag.</t>
  </si>
  <si>
    <t>Categoria</t>
  </si>
  <si>
    <t>Cognome proprietario</t>
  </si>
  <si>
    <t>Titolo</t>
  </si>
  <si>
    <t>Nome</t>
  </si>
  <si>
    <t>paternità</t>
  </si>
  <si>
    <t>Nr lotto</t>
  </si>
  <si>
    <t>Parte di</t>
  </si>
  <si>
    <t>Terreno agricolo</t>
  </si>
  <si>
    <t>Tipo terreno</t>
  </si>
  <si>
    <t>sedume</t>
  </si>
  <si>
    <t>case</t>
  </si>
  <si>
    <t>su sedume</t>
  </si>
  <si>
    <t>Nome campo</t>
  </si>
  <si>
    <t>Ovvero</t>
  </si>
  <si>
    <t>Mattina 1</t>
  </si>
  <si>
    <t xml:space="preserve">Mattina 2 </t>
  </si>
  <si>
    <t>Mattina 3</t>
  </si>
  <si>
    <t>Mezzodì 1</t>
  </si>
  <si>
    <t>Mezzodì 2</t>
  </si>
  <si>
    <t>Mezzodì 3</t>
  </si>
  <si>
    <t>Mezzodì 4</t>
  </si>
  <si>
    <t>Sera 1</t>
  </si>
  <si>
    <t>Sera 2</t>
  </si>
  <si>
    <t>Sera 3</t>
  </si>
  <si>
    <t>Monte 1</t>
  </si>
  <si>
    <t>Monte 2</t>
  </si>
  <si>
    <t>Monte 3</t>
  </si>
  <si>
    <t>Monte 4</t>
  </si>
  <si>
    <t>Monte 5</t>
  </si>
  <si>
    <t xml:space="preserve">Pertiche </t>
  </si>
  <si>
    <t>Tavole</t>
  </si>
  <si>
    <t>Superficie totale del campo di cui è parte: pertiche</t>
  </si>
  <si>
    <t>e tavole</t>
  </si>
  <si>
    <t>Valore unitario Lire</t>
  </si>
  <si>
    <t>Soldi</t>
  </si>
  <si>
    <t>Denari</t>
  </si>
  <si>
    <t>Valore totale terre Lire</t>
  </si>
  <si>
    <t>Soldi2</t>
  </si>
  <si>
    <t>Valore case</t>
  </si>
  <si>
    <t>Pertiche decimali</t>
  </si>
  <si>
    <t>Metri quadri</t>
  </si>
  <si>
    <t>Lire decimali unitarie</t>
  </si>
  <si>
    <t>Lire decimali totali calcolate</t>
  </si>
  <si>
    <t>Totali proprietari: perticato annotato</t>
  </si>
  <si>
    <t>Totali proprietari: perticato decimale calcolato</t>
  </si>
  <si>
    <t>Totali proprietari: valore annotato terre</t>
  </si>
  <si>
    <t>Totali proprietari: valore annotato case</t>
  </si>
  <si>
    <t>Totali proprietari: valore decimale calcolato terre</t>
  </si>
  <si>
    <t>Coefficiente d'estimo primo valore terre soldi</t>
  </si>
  <si>
    <t>Coefficiente d'estimo secondo valore terre denari</t>
  </si>
  <si>
    <t>Coefficiente d'estimo primo valore case soldi</t>
  </si>
  <si>
    <t>Coefficiente d'estimo secondo valore case denari</t>
  </si>
  <si>
    <t>Estimo totale in Soldi decimali</t>
  </si>
  <si>
    <t>Paga di livello</t>
  </si>
  <si>
    <t>Beneficiario</t>
  </si>
  <si>
    <t>Note</t>
  </si>
  <si>
    <t>Idronimi</t>
  </si>
  <si>
    <t>Idronimi bis</t>
  </si>
  <si>
    <t>Idronimi ter</t>
  </si>
  <si>
    <t>Strada Maestra</t>
  </si>
  <si>
    <t>Confine</t>
  </si>
  <si>
    <t>Cantoni</t>
  </si>
  <si>
    <t>Altro</t>
  </si>
  <si>
    <t>SD</t>
  </si>
  <si>
    <t>Proprietario abbreviato</t>
  </si>
  <si>
    <t>L'Aglio</t>
  </si>
  <si>
    <t>Antonio</t>
  </si>
  <si>
    <t>q. Arcangelo</t>
  </si>
  <si>
    <t>ar. adr.</t>
  </si>
  <si>
    <t>aratorio irriguo</t>
  </si>
  <si>
    <t>Fiera (La)</t>
  </si>
  <si>
    <t>Della Noce BF</t>
  </si>
  <si>
    <t>SM mRA</t>
  </si>
  <si>
    <t>Valente B mBO della fiera</t>
  </si>
  <si>
    <t>9 p 8 t</t>
  </si>
  <si>
    <t>65 L 16 S</t>
  </si>
  <si>
    <t>mezzodì</t>
  </si>
  <si>
    <t>Oldo</t>
  </si>
  <si>
    <t>Andrea</t>
  </si>
  <si>
    <t>q. Antonio</t>
  </si>
  <si>
    <t>Chioso di Casa (Il)</t>
  </si>
  <si>
    <t>Usubello D</t>
  </si>
  <si>
    <t>Oldo A</t>
  </si>
  <si>
    <t>Patrino C</t>
  </si>
  <si>
    <t>x</t>
  </si>
  <si>
    <t>adr. prativo</t>
  </si>
  <si>
    <t>prato irriguo</t>
  </si>
  <si>
    <t>prato vecchio (Il)</t>
  </si>
  <si>
    <t>Cavezza (Il)</t>
  </si>
  <si>
    <t>S.Benedetto</t>
  </si>
  <si>
    <t>ar. avid.o</t>
  </si>
  <si>
    <t>vitato asciutto</t>
  </si>
  <si>
    <t>Malè (Il)</t>
  </si>
  <si>
    <t>Campazzo</t>
  </si>
  <si>
    <t>RO Gavazolo</t>
  </si>
  <si>
    <t>Usubello  D</t>
  </si>
  <si>
    <t>Vimercati mBO de' Confini</t>
  </si>
  <si>
    <t>argine</t>
  </si>
  <si>
    <t>…</t>
  </si>
  <si>
    <t>ar. parte Zerbio, è Gerra nuda</t>
  </si>
  <si>
    <t>SM</t>
  </si>
  <si>
    <t>RO Ranatta</t>
  </si>
  <si>
    <t>misto aratorio incolto</t>
  </si>
  <si>
    <t>ar. parte adr. avid.o</t>
  </si>
  <si>
    <t>misto aratorio e irriguo vitato</t>
  </si>
  <si>
    <t>Valetta (La)</t>
  </si>
  <si>
    <t>SD mMenasutto</t>
  </si>
  <si>
    <t>Usubello D mRA</t>
  </si>
  <si>
    <t>Patrino P mRA</t>
  </si>
  <si>
    <t>Usubello D mFO</t>
  </si>
  <si>
    <t>SD mRA</t>
  </si>
  <si>
    <t>Novella (La)</t>
  </si>
  <si>
    <t>SD mBO</t>
  </si>
  <si>
    <t>Gavazzolo (Il)</t>
  </si>
  <si>
    <t>Patrino P</t>
  </si>
  <si>
    <t>BO</t>
  </si>
  <si>
    <t>ar. adr. avid.o</t>
  </si>
  <si>
    <t>vitato irriguo</t>
  </si>
  <si>
    <t>Novello (Il)</t>
  </si>
  <si>
    <t>Oldo A mBO</t>
  </si>
  <si>
    <t>Bondenti MA</t>
  </si>
  <si>
    <t>Cassano F aSO</t>
  </si>
  <si>
    <t>Nicco F</t>
  </si>
  <si>
    <t>Galvagnino (Il)</t>
  </si>
  <si>
    <t>Macallo GG mBO</t>
  </si>
  <si>
    <t>Testa G mBO</t>
  </si>
  <si>
    <t>Vescovato mBO</t>
  </si>
  <si>
    <t>Sabbia Boschiva, et parte gerra</t>
  </si>
  <si>
    <t>incolto</t>
  </si>
  <si>
    <t>RO Boromea</t>
  </si>
  <si>
    <t>Castagna GG</t>
  </si>
  <si>
    <t>Bonsignore GA</t>
  </si>
  <si>
    <t>Nome elenco proprietari</t>
  </si>
  <si>
    <t>mo (?)</t>
  </si>
  <si>
    <t>Abbreviato come coerenza</t>
  </si>
  <si>
    <t>Lezione coerenza</t>
  </si>
  <si>
    <t xml:space="preserve">Benedetto della Noce Fachinetto </t>
  </si>
  <si>
    <t>Nob. Donna Vigo S. Gio.i Toffetti</t>
  </si>
  <si>
    <t>Dum.co Usubello</t>
  </si>
  <si>
    <t>ms. Carlo Patrino</t>
  </si>
  <si>
    <t>Franc.co et fra.lli Nicchi</t>
  </si>
  <si>
    <t>Convento di S.to Benedetto</t>
  </si>
  <si>
    <t>Vimercati</t>
  </si>
  <si>
    <t>Consortio della B.V.M. nella Cathedrale</t>
  </si>
  <si>
    <t>Usubello</t>
  </si>
  <si>
    <t xml:space="preserve">ms. Pant.e Patrino </t>
  </si>
  <si>
    <t>Marc'Ant.o e fratti. Bondenti</t>
  </si>
  <si>
    <t>Patrini</t>
  </si>
  <si>
    <t>ms. Fulvio Cassano D.r</t>
  </si>
  <si>
    <t>Fran.co Nicco</t>
  </si>
  <si>
    <t>Gio. Giacomo Macallo q Bernardino</t>
  </si>
  <si>
    <t>Vescovato</t>
  </si>
  <si>
    <t>Gio: Giacomo Castagna</t>
  </si>
  <si>
    <t>Gio: Antonio Bonsignore</t>
  </si>
  <si>
    <t>Macallo GG</t>
  </si>
  <si>
    <t>Cassano F</t>
  </si>
  <si>
    <t>Testa G</t>
  </si>
  <si>
    <t>Vigo SGT A</t>
  </si>
  <si>
    <t>Roggia Gavazolo</t>
  </si>
  <si>
    <t>Bochello</t>
  </si>
  <si>
    <t>Roggia Boromea</t>
  </si>
  <si>
    <t>Bochello della fiera</t>
  </si>
  <si>
    <t>Roggia Ranatta</t>
  </si>
  <si>
    <t>Bochello de' Confini</t>
  </si>
  <si>
    <t>Menasutto</t>
  </si>
  <si>
    <t>RA</t>
  </si>
  <si>
    <t>FO</t>
  </si>
  <si>
    <t>Torta</t>
  </si>
  <si>
    <t>q. Romolo</t>
  </si>
  <si>
    <t>ar. avid.o sutto</t>
  </si>
  <si>
    <t>Chioso della Noce</t>
  </si>
  <si>
    <t>Campo della Noce</t>
  </si>
  <si>
    <t>Comandulo D</t>
  </si>
  <si>
    <t>Marcarino B</t>
  </si>
  <si>
    <t>SDE p</t>
  </si>
  <si>
    <t>Marcarino B p</t>
  </si>
  <si>
    <t>Patrino C p mRA?</t>
  </si>
  <si>
    <t>Oldo A p mRA</t>
  </si>
  <si>
    <t>Patrino P p</t>
  </si>
  <si>
    <t>Benvenuto (Il)</t>
  </si>
  <si>
    <t>SDE mBO</t>
  </si>
  <si>
    <t>Bart.o Marcarino</t>
  </si>
  <si>
    <t>Dum.co Comandulo d.o Mai</t>
  </si>
  <si>
    <t>Valente B mBO</t>
  </si>
  <si>
    <t>Dornetto D</t>
  </si>
  <si>
    <t>Dornetto V</t>
  </si>
  <si>
    <t>Valerio Dornetto</t>
  </si>
  <si>
    <t>Pandino (Il)</t>
  </si>
  <si>
    <t>Dornetto V aSO</t>
  </si>
  <si>
    <t>Dornetto V mRA</t>
  </si>
  <si>
    <t>Fogarolo S a SO</t>
  </si>
  <si>
    <t>Fogarolo S</t>
  </si>
  <si>
    <t>Ms. Scipion Fogarolo</t>
  </si>
  <si>
    <t>372 p 14 t</t>
  </si>
  <si>
    <t>1460 L 1 S</t>
  </si>
  <si>
    <t>66 p 18 t</t>
  </si>
  <si>
    <t>292 L 17 S</t>
  </si>
  <si>
    <t>Tensini</t>
  </si>
  <si>
    <t>Ms.</t>
  </si>
  <si>
    <t>Antonio Maria e fralli.</t>
  </si>
  <si>
    <t>q. Ms. Gio:Batta.</t>
  </si>
  <si>
    <t>Sabbia parte arborata, e parte Boschiva</t>
  </si>
  <si>
    <t>incolto?</t>
  </si>
  <si>
    <t>Malosio C</t>
  </si>
  <si>
    <t>Tensini AM</t>
  </si>
  <si>
    <t>Serio</t>
  </si>
  <si>
    <t>gerra nuda</t>
  </si>
  <si>
    <t>Espositi</t>
  </si>
  <si>
    <t>Serio vivo</t>
  </si>
  <si>
    <t>Patrini p mBO</t>
  </si>
  <si>
    <t>Patrini [senza indicare il nome, a volte si deduce]</t>
  </si>
  <si>
    <t>Castagni</t>
  </si>
  <si>
    <t>Carlo Malosio</t>
  </si>
  <si>
    <t>Ospitale delli Espositi</t>
  </si>
  <si>
    <t xml:space="preserve">142 p 6 t </t>
  </si>
  <si>
    <t>56 L 3 S</t>
  </si>
  <si>
    <t>monte</t>
  </si>
  <si>
    <t>Cittadini</t>
  </si>
  <si>
    <t>Vigo S.Gio.Toffetti</t>
  </si>
  <si>
    <t>Donna - Nob.l D.a</t>
  </si>
  <si>
    <t>Antonia</t>
  </si>
  <si>
    <t>Chios novo (Il)</t>
  </si>
  <si>
    <t>Zurla A</t>
  </si>
  <si>
    <t>Zurla A mSerio Morto</t>
  </si>
  <si>
    <t>Ms. Aless.o Zurla</t>
  </si>
  <si>
    <t>Crotti</t>
  </si>
  <si>
    <t>Crotto G</t>
  </si>
  <si>
    <t xml:space="preserve">Gio. Crotto </t>
  </si>
  <si>
    <t>Testi</t>
  </si>
  <si>
    <t>Zurli</t>
  </si>
  <si>
    <t>Patrino GA</t>
  </si>
  <si>
    <t>Ms. Gio.And.a</t>
  </si>
  <si>
    <t>Guerini</t>
  </si>
  <si>
    <t>Serio Morto</t>
  </si>
  <si>
    <t>ar. adr. avid.to</t>
  </si>
  <si>
    <t>Torchierone (Il)</t>
  </si>
  <si>
    <t>Crotti [senza indicare il nome, a volte si deduce]</t>
  </si>
  <si>
    <t>Castagni [senza indicare il nome, a volte si deduce</t>
  </si>
  <si>
    <t>Crotto G aSO</t>
  </si>
  <si>
    <t xml:space="preserve">Testi </t>
  </si>
  <si>
    <t xml:space="preserve">Zurli </t>
  </si>
  <si>
    <t>Zurli [senza indicare il nome, a volte si deduce]</t>
  </si>
  <si>
    <t>SCO</t>
  </si>
  <si>
    <t>Longuretta (La)</t>
  </si>
  <si>
    <t>Argine</t>
  </si>
  <si>
    <t>Cavaterra (Il)</t>
  </si>
  <si>
    <t>dosso</t>
  </si>
  <si>
    <t>Patrino GA aSO</t>
  </si>
  <si>
    <t>Vigo SGT A p</t>
  </si>
  <si>
    <t>Patrini p</t>
  </si>
  <si>
    <t>Crotti p</t>
  </si>
  <si>
    <t>dosso (Il)</t>
  </si>
  <si>
    <t>Chios vecchio (Il)</t>
  </si>
  <si>
    <t>Patrini GA ff</t>
  </si>
  <si>
    <t>Ms. Gio.And.a, e' fratli.</t>
  </si>
  <si>
    <t>Bondenti Co.</t>
  </si>
  <si>
    <t>Co. Bondenti</t>
  </si>
  <si>
    <t>Torta A</t>
  </si>
  <si>
    <t>And.a Torta</t>
  </si>
  <si>
    <t>Fantino V</t>
  </si>
  <si>
    <t>Vincenzo Fantino</t>
  </si>
  <si>
    <t>RE</t>
  </si>
  <si>
    <t>Fantino V p</t>
  </si>
  <si>
    <t>Chios Novello (Il)</t>
  </si>
  <si>
    <t>Comune Vergonzana</t>
  </si>
  <si>
    <t>Comune di Vergonzana</t>
  </si>
  <si>
    <t>Bondenti CNM</t>
  </si>
  <si>
    <t>Co: Nicolo M.a Bondente</t>
  </si>
  <si>
    <t>S. S.Bernardino</t>
  </si>
  <si>
    <t>Scola di S.to Bernardino</t>
  </si>
  <si>
    <t>S. S.Bernardino mRE</t>
  </si>
  <si>
    <t>Rosario</t>
  </si>
  <si>
    <t>Scola del S.s.mo Rosario</t>
  </si>
  <si>
    <t>Chiericato S.L.</t>
  </si>
  <si>
    <t>Chiericato di S.to Lorenzo</t>
  </si>
  <si>
    <t>Chiosetto di mattina (Il)</t>
  </si>
  <si>
    <t>Chios novello di sera (Il)</t>
  </si>
  <si>
    <t>Moretto (Il)</t>
  </si>
  <si>
    <t>Chioso della Vecchia (Il)</t>
  </si>
  <si>
    <t>Ghisetti</t>
  </si>
  <si>
    <t>Vigo SGT A aSO</t>
  </si>
  <si>
    <t>Techia (Il)</t>
  </si>
  <si>
    <t>RO masnadora</t>
  </si>
  <si>
    <t>Piana Longa (La)</t>
  </si>
  <si>
    <t>Patrini mRA</t>
  </si>
  <si>
    <t>RO</t>
  </si>
  <si>
    <t>Palotto (Il)</t>
  </si>
  <si>
    <t>Valente B</t>
  </si>
  <si>
    <t>Valenti</t>
  </si>
  <si>
    <t>Valenti mFOeRE</t>
  </si>
  <si>
    <t>Fornasetta (La)</t>
  </si>
  <si>
    <t>Monast.ro di S.Benedetto</t>
  </si>
  <si>
    <t>Passarino (Il)</t>
  </si>
  <si>
    <t>Vescovato mRE</t>
  </si>
  <si>
    <t>SDE</t>
  </si>
  <si>
    <t>Guerini mFO</t>
  </si>
  <si>
    <t>Vigo SGT A mpRE</t>
  </si>
  <si>
    <t>Vigo SGT A mSCO</t>
  </si>
  <si>
    <t>SDp</t>
  </si>
  <si>
    <t>Palazzo (Il)</t>
  </si>
  <si>
    <t>SD (?)</t>
  </si>
  <si>
    <t>Colombera (Alla)</t>
  </si>
  <si>
    <t xml:space="preserve">SD p </t>
  </si>
  <si>
    <t>Ghisetti H</t>
  </si>
  <si>
    <t>Heredi Ghisetti</t>
  </si>
  <si>
    <t>Lire decimali totali dell'estimo (solo terre)</t>
  </si>
  <si>
    <t>Cagafrezza (Il)</t>
  </si>
  <si>
    <t>Crotto HD</t>
  </si>
  <si>
    <t>heredi di Dum.co Crotto</t>
  </si>
  <si>
    <t>Seminario</t>
  </si>
  <si>
    <t>Seminario di Crema</t>
  </si>
  <si>
    <t>Roggia Masnadora</t>
  </si>
  <si>
    <t>Ferabosco (Il)</t>
  </si>
  <si>
    <t>penero</t>
  </si>
  <si>
    <t>Sambusidi O</t>
  </si>
  <si>
    <t>Sambusidi di Off.o</t>
  </si>
  <si>
    <t>Cortello (Il)</t>
  </si>
  <si>
    <t>Chiericato S.L. mRE</t>
  </si>
  <si>
    <t>Prè Pietro Crotto</t>
  </si>
  <si>
    <t>Borsotti</t>
  </si>
  <si>
    <t>Cortelleto (Il)</t>
  </si>
  <si>
    <t>Prè Crotto</t>
  </si>
  <si>
    <t>Crotto dP</t>
  </si>
  <si>
    <t>Crotto dP aSO</t>
  </si>
  <si>
    <t>Zurla mRE</t>
  </si>
  <si>
    <t>Zurla</t>
  </si>
  <si>
    <t>Zurla [senza indicare il nome, a volte si deduce]</t>
  </si>
  <si>
    <t>Patrino aSO</t>
  </si>
  <si>
    <t>Patrino</t>
  </si>
  <si>
    <t>Patrino [senza indicare il nome, a volte si deduce]</t>
  </si>
  <si>
    <t>Crotti mRE</t>
  </si>
  <si>
    <t>Torchio (Il)</t>
  </si>
  <si>
    <t>SD mFO</t>
  </si>
  <si>
    <t>Crotto dP mBO</t>
  </si>
  <si>
    <t>Aliprandi</t>
  </si>
  <si>
    <t>Zurla A mBOepSDE</t>
  </si>
  <si>
    <t>Vigo SGT A mBO</t>
  </si>
  <si>
    <t>Campetto (Il)</t>
  </si>
  <si>
    <t>Crotti mBO</t>
  </si>
  <si>
    <t>Vigo SGT A mRE</t>
  </si>
  <si>
    <t>fioretto</t>
  </si>
  <si>
    <t>Prato vecchio (Il)</t>
  </si>
  <si>
    <t>Vigo SGT A mSD</t>
  </si>
  <si>
    <t>Ponchione (Il)</t>
  </si>
  <si>
    <t>Testi [senza indicare il nome, a volte si deduce]</t>
  </si>
  <si>
    <t>Torta [senza indicare il nome, a volte si deduce]</t>
  </si>
  <si>
    <t>Torta mRE</t>
  </si>
  <si>
    <t>Vallone (Il)</t>
  </si>
  <si>
    <t>Vigo SGT A mBOeRE</t>
  </si>
  <si>
    <t>Tirone (Il)</t>
  </si>
  <si>
    <t>Bondenti Co</t>
  </si>
  <si>
    <t>Tirone (Agronimo)</t>
  </si>
  <si>
    <t>Curazzina (Il)</t>
  </si>
  <si>
    <t>sedumato</t>
  </si>
  <si>
    <t>Campazzo (Il)</t>
  </si>
  <si>
    <t>Chiericato S.L. mBO</t>
  </si>
  <si>
    <t>Vigo SGT A mBO (?)</t>
  </si>
  <si>
    <t>Serio Morto mRE</t>
  </si>
  <si>
    <t>Mendicanti</t>
  </si>
  <si>
    <t>Hospitale de Mendicanti</t>
  </si>
  <si>
    <t>Chiericato SL</t>
  </si>
  <si>
    <t>Cortelletto (Il)</t>
  </si>
  <si>
    <t>Borsotti aSO</t>
  </si>
  <si>
    <t>Breda (La)</t>
  </si>
  <si>
    <t>Patrini aSO</t>
  </si>
  <si>
    <t>Bondenti Co mRE</t>
  </si>
  <si>
    <t>Nolo (Il)</t>
  </si>
  <si>
    <t>Brettera (La)</t>
  </si>
  <si>
    <t>Crotti mBO (?)</t>
  </si>
  <si>
    <t>Serio Morto mSDE</t>
  </si>
  <si>
    <t>Fogarolo S aSO</t>
  </si>
  <si>
    <t>Conzadore (Il)</t>
  </si>
  <si>
    <t>Manzo P</t>
  </si>
  <si>
    <t>Pietro Manzo</t>
  </si>
  <si>
    <t>Aliprandi F</t>
  </si>
  <si>
    <t>Franc.co Aliprandi</t>
  </si>
  <si>
    <t>Crotto P</t>
  </si>
  <si>
    <t>Pantaleon Crotto</t>
  </si>
  <si>
    <t>Guerino R</t>
  </si>
  <si>
    <t>Guerino Rocco</t>
  </si>
  <si>
    <t>Guerino R mRE</t>
  </si>
  <si>
    <t>Chiosetto (Il)</t>
  </si>
  <si>
    <t>Baruffi Borsotti</t>
  </si>
  <si>
    <t>RA mSD</t>
  </si>
  <si>
    <t>in ponta</t>
  </si>
  <si>
    <t>Borghetto (In)</t>
  </si>
  <si>
    <t>di d.tte case</t>
  </si>
  <si>
    <t>case diverse</t>
  </si>
  <si>
    <t>sedume e brolo</t>
  </si>
  <si>
    <t>Brolo del Palazzo</t>
  </si>
  <si>
    <t>Zurli mSDeRE</t>
  </si>
  <si>
    <t>Patrino P mFO</t>
  </si>
  <si>
    <t>Vigo SGT A (Campazzo)</t>
  </si>
  <si>
    <t>SD Maestra della Villa di Vergonzana</t>
  </si>
  <si>
    <t>Chiesa Vergonzana</t>
  </si>
  <si>
    <t>Chiesa di Vergonzana</t>
  </si>
  <si>
    <t>Strada Maestra d'Izano</t>
  </si>
  <si>
    <t>della Villa di Vergonzana</t>
  </si>
  <si>
    <t>argine di Serio Morto</t>
  </si>
  <si>
    <t>Zoan (Il)</t>
  </si>
  <si>
    <t>[della Villa di Vergonzana ?]</t>
  </si>
  <si>
    <t>Case del Ponte di Serio</t>
  </si>
  <si>
    <t>SM mBO</t>
  </si>
  <si>
    <t>Ponte di Serio</t>
  </si>
  <si>
    <t>Ortaglia (L')</t>
  </si>
  <si>
    <t>Sangiovanni G</t>
  </si>
  <si>
    <t>Giacomo Sangiovanni</t>
  </si>
  <si>
    <t>Sangiovanni G aSO</t>
  </si>
  <si>
    <t>Gambazocco F</t>
  </si>
  <si>
    <t>Ms. Franc.co Gambazocco D.r</t>
  </si>
  <si>
    <t>sera</t>
  </si>
  <si>
    <t>Bened.to della Noce</t>
  </si>
  <si>
    <t>Chiosino (Il)</t>
  </si>
  <si>
    <t>Garzida (La)</t>
  </si>
  <si>
    <t>Chiesa</t>
  </si>
  <si>
    <t>?</t>
  </si>
  <si>
    <t>Passarotto (Il)</t>
  </si>
  <si>
    <t>Patrini mSCO</t>
  </si>
  <si>
    <t>Bremasco GC</t>
  </si>
  <si>
    <t>Giulio Cesare Bremasco</t>
  </si>
  <si>
    <t>SDE mRA</t>
  </si>
  <si>
    <t>ar., et parte adr., et sutto avid.o</t>
  </si>
  <si>
    <t>misto irriguo e vitato asciutto</t>
  </si>
  <si>
    <t>Piasentino (Il)</t>
  </si>
  <si>
    <t>Gritto Penna GA</t>
  </si>
  <si>
    <t xml:space="preserve">Gio:Angelo Gritto Penna </t>
  </si>
  <si>
    <t>Vigo SGT A mRA</t>
  </si>
  <si>
    <t>RO Vecchia</t>
  </si>
  <si>
    <t>Della Noce BF mRE</t>
  </si>
  <si>
    <t>Roggia Vecchia</t>
  </si>
  <si>
    <t>Bedolco (Il)</t>
  </si>
  <si>
    <t>Setteguaiti C</t>
  </si>
  <si>
    <t xml:space="preserve">Claudia Setteguaiti </t>
  </si>
  <si>
    <t>mattina</t>
  </si>
  <si>
    <t>Argine fra le due roggie</t>
  </si>
  <si>
    <t>Rogge</t>
  </si>
  <si>
    <t>Lamma prativa</t>
  </si>
  <si>
    <t>Parati H</t>
  </si>
  <si>
    <t>her.di Parati</t>
  </si>
  <si>
    <t>prato</t>
  </si>
  <si>
    <t>Meriga L mRA</t>
  </si>
  <si>
    <t>Meriga L</t>
  </si>
  <si>
    <t>Laura Meriga</t>
  </si>
  <si>
    <t>Facconi</t>
  </si>
  <si>
    <t>Toffetti mRA</t>
  </si>
  <si>
    <t>L'Aglio A mRA</t>
  </si>
  <si>
    <t>L'Aglio A</t>
  </si>
  <si>
    <t>Ant.o L'Aglio</t>
  </si>
  <si>
    <t>22-23</t>
  </si>
  <si>
    <t>Gerra nuda</t>
  </si>
  <si>
    <t>Noce D</t>
  </si>
  <si>
    <t>Dom.co Noce</t>
  </si>
  <si>
    <t>Aquadri GM</t>
  </si>
  <si>
    <t>Giovanna Maria Aquadri</t>
  </si>
  <si>
    <t>Rossetto B</t>
  </si>
  <si>
    <t>Ms. Bert.o Valente</t>
  </si>
  <si>
    <t>Bert.o Rossetto</t>
  </si>
  <si>
    <t>Chios di Casa (Il)</t>
  </si>
  <si>
    <t>Della Noce BF mSO</t>
  </si>
  <si>
    <t>SO</t>
  </si>
  <si>
    <t>RA: roggetta</t>
  </si>
  <si>
    <t>SD: strada</t>
  </si>
  <si>
    <t>SM: Strada Maestra</t>
  </si>
  <si>
    <t>BO: bocchello</t>
  </si>
  <si>
    <t>SDE: stradella</t>
  </si>
  <si>
    <t>RO: roggia</t>
  </si>
  <si>
    <t>RE: regresso</t>
  </si>
  <si>
    <t>FO: fosso</t>
  </si>
  <si>
    <t>m: mediante</t>
  </si>
  <si>
    <t>p:  parte, in parte</t>
  </si>
  <si>
    <t>SO: soradore</t>
  </si>
  <si>
    <t>SCO: scoladore</t>
  </si>
  <si>
    <t>aSO: a solco</t>
  </si>
  <si>
    <t>Benvenuto G</t>
  </si>
  <si>
    <t>ms. Giulio Benvenuto</t>
  </si>
  <si>
    <t>Feraria C</t>
  </si>
  <si>
    <t>Ferraria C</t>
  </si>
  <si>
    <t>Cattarina Ferraria</t>
  </si>
  <si>
    <t>Case</t>
  </si>
  <si>
    <t>Zerbio sterile</t>
  </si>
  <si>
    <t>RO Renatta</t>
  </si>
  <si>
    <t>Nicchi</t>
  </si>
  <si>
    <t>Roggia renatta</t>
  </si>
  <si>
    <t>1299 p 19 t</t>
  </si>
  <si>
    <t>7085 L 5 S</t>
  </si>
  <si>
    <t>Alessandro</t>
  </si>
  <si>
    <t>q. Persio</t>
  </si>
  <si>
    <t>Campo de' Moroni</t>
  </si>
  <si>
    <t>Lago (agronimo)</t>
  </si>
  <si>
    <t>ar. adr. avid.o, parte Ortaglia</t>
  </si>
  <si>
    <t>Misto vitato irriguo ortaglia</t>
  </si>
  <si>
    <t>Guerina P</t>
  </si>
  <si>
    <t>Guerina P mBO</t>
  </si>
  <si>
    <t>Pavola Guerina da Bergamo</t>
  </si>
  <si>
    <t>Bremasco G mBO</t>
  </si>
  <si>
    <t>Bremasco G</t>
  </si>
  <si>
    <t>Giacinto Bremasco</t>
  </si>
  <si>
    <t>Boschetta (La)</t>
  </si>
  <si>
    <t>Crotto dP p mRE</t>
  </si>
  <si>
    <t>Raccagnino (Il)</t>
  </si>
  <si>
    <t>Inferno (L')</t>
  </si>
  <si>
    <t>Chiericato</t>
  </si>
  <si>
    <t>Tonello G</t>
  </si>
  <si>
    <t>Marco A</t>
  </si>
  <si>
    <t>Giacomo Tonello</t>
  </si>
  <si>
    <t>Ant.o Marco</t>
  </si>
  <si>
    <t>Torre (La)</t>
  </si>
  <si>
    <t>Disciplina S.M.Elisabett</t>
  </si>
  <si>
    <t>Borsatti Franc.co Odoardo</t>
  </si>
  <si>
    <t>Dosso (Il)</t>
  </si>
  <si>
    <t>Confine Izano</t>
  </si>
  <si>
    <t>Nob. Donna Vigo</t>
  </si>
  <si>
    <t>Izano (E,S,N)</t>
  </si>
  <si>
    <t>128 p 10 t</t>
  </si>
  <si>
    <t>844 L 7 S</t>
  </si>
  <si>
    <t>Benedetto della Noce Fachinetto q Ludovico</t>
  </si>
  <si>
    <t xml:space="preserve"> mo Antonio L'Aglio q. Arcangelo</t>
  </si>
  <si>
    <t xml:space="preserve">Nob. Donna Antonia Vigo S.Gio.Toffetti </t>
  </si>
  <si>
    <t>Andrea Torta q. Romolo</t>
  </si>
  <si>
    <t>Andrea Oldo q Antonio</t>
  </si>
  <si>
    <t>Ms. Alessandro Zurla q. Persio</t>
  </si>
  <si>
    <t>Della Noce Fachinetto</t>
  </si>
  <si>
    <t>Benedetto</t>
  </si>
  <si>
    <t>q. Ludovico</t>
  </si>
  <si>
    <t>Roveri</t>
  </si>
  <si>
    <t>Marazzo (Il)</t>
  </si>
  <si>
    <t>Marc'Ant.o e fratti. Bond.ti</t>
  </si>
  <si>
    <t xml:space="preserve">ar. avid.o parte adr. </t>
  </si>
  <si>
    <t>misto asciutto vitato / irriguo</t>
  </si>
  <si>
    <t xml:space="preserve">Valle </t>
  </si>
  <si>
    <t>Faccone (Il)</t>
  </si>
  <si>
    <t>Patrino (Il)</t>
  </si>
  <si>
    <t>Franzoni</t>
  </si>
  <si>
    <t>SM mRO</t>
  </si>
  <si>
    <t>ar. adr. parte avid.o</t>
  </si>
  <si>
    <t>Sabbia (La)</t>
  </si>
  <si>
    <t>Evangelista</t>
  </si>
  <si>
    <t>Pizoccaro F</t>
  </si>
  <si>
    <t>Franc.co Pizoccaro</t>
  </si>
  <si>
    <t>misto irriguo e vitato irriguo / [sedumato]</t>
  </si>
  <si>
    <t>121 p 16 t</t>
  </si>
  <si>
    <t>871 L 19 S</t>
  </si>
  <si>
    <t>Valente</t>
  </si>
  <si>
    <t>Bert.o</t>
  </si>
  <si>
    <t>Ms Bert.o Valente q. Ms. Agostino</t>
  </si>
  <si>
    <t>di Ms Agostino</t>
  </si>
  <si>
    <t>prativo</t>
  </si>
  <si>
    <t>Valletta (La)</t>
  </si>
  <si>
    <t>Della Noce</t>
  </si>
  <si>
    <t>Argine mBO</t>
  </si>
  <si>
    <t>argine mBO</t>
  </si>
  <si>
    <t>Farina (Il)</t>
  </si>
  <si>
    <t>Crotti mSCO</t>
  </si>
  <si>
    <t>Vimercato F</t>
  </si>
  <si>
    <t>Ms. Fulvio Vimercato</t>
  </si>
  <si>
    <t>Dossi (Li)</t>
  </si>
  <si>
    <t>Monache (Le)</t>
  </si>
  <si>
    <t>Nolo GM</t>
  </si>
  <si>
    <t>Ms. Gio. Matteo Nolo</t>
  </si>
  <si>
    <t>Gritti Penna</t>
  </si>
  <si>
    <t>Nolo GM mRE</t>
  </si>
  <si>
    <t>Gritti Penna mRE</t>
  </si>
  <si>
    <t>Valente B mRE p</t>
  </si>
  <si>
    <t>Carità</t>
  </si>
  <si>
    <t>Consorzio della Carità</t>
  </si>
  <si>
    <t>Dom.co della Noce</t>
  </si>
  <si>
    <t>Comun P.di.S.</t>
  </si>
  <si>
    <t>Comune PdS</t>
  </si>
  <si>
    <t>Corsetto (Il)</t>
  </si>
  <si>
    <t xml:space="preserve">Bergamasco </t>
  </si>
  <si>
    <t>Scuola del S.S.mo di (in) S.Bernardino</t>
  </si>
  <si>
    <t>Nob. Homo S. Gio: Toffetti</t>
  </si>
  <si>
    <t>SangiovanToffetti GL</t>
  </si>
  <si>
    <t>Noce D mRE</t>
  </si>
  <si>
    <t>Ponchione della fiera (Il)</t>
  </si>
  <si>
    <t>L'Aglio A mBO</t>
  </si>
  <si>
    <t>SD mpBO</t>
  </si>
  <si>
    <t>FO p</t>
  </si>
  <si>
    <t>in punta</t>
  </si>
  <si>
    <t>Luna (La)</t>
  </si>
  <si>
    <t>Ghisetto PF</t>
  </si>
  <si>
    <t>Ghisetto Pietro Franc.co</t>
  </si>
  <si>
    <t>Brolo (Il)</t>
  </si>
  <si>
    <t>Seraglio (Il)</t>
  </si>
  <si>
    <t>SD p</t>
  </si>
  <si>
    <t>aratorio irriguo / [sedumato]</t>
  </si>
  <si>
    <t>217 p 9 t</t>
  </si>
  <si>
    <t>1247 L 18 S</t>
  </si>
  <si>
    <t>Commissaria d'Anna Maria Ceruta</t>
  </si>
  <si>
    <t>Commissaria Ceruta</t>
  </si>
  <si>
    <t>vitato irriguo / sedumato</t>
  </si>
  <si>
    <t>ar. adr. avid.o, è sedumato</t>
  </si>
  <si>
    <t>Morfino (Il)</t>
  </si>
  <si>
    <t>5 p 3 t</t>
  </si>
  <si>
    <t>32 L 13 S</t>
  </si>
  <si>
    <t>Commissaria del q. Mauritio Cavagna di Putti</t>
  </si>
  <si>
    <t>Commissaria Cavagna</t>
  </si>
  <si>
    <t>ar. adr., parte avid.o</t>
  </si>
  <si>
    <t>Pianetta</t>
  </si>
  <si>
    <t>S.Benedetto mRA p</t>
  </si>
  <si>
    <t>SD p mRA</t>
  </si>
  <si>
    <t>Commissaria Cavagna mBO</t>
  </si>
  <si>
    <t>ar. adr. avid.o compreso il sedume</t>
  </si>
  <si>
    <t>misto vitato irriguo / sedume</t>
  </si>
  <si>
    <t>Bondenti NM</t>
  </si>
  <si>
    <t>Bondente NM</t>
  </si>
  <si>
    <t>Nicolo M.a Bondente Co: D.r</t>
  </si>
  <si>
    <t>Bondente NM mBO</t>
  </si>
  <si>
    <t>Piana (La)</t>
  </si>
  <si>
    <t>92 p 20 t</t>
  </si>
  <si>
    <t>554 L 8 S</t>
  </si>
  <si>
    <t>Consortio della B.V.M. mater Misericordie nella Cathedrale</t>
  </si>
  <si>
    <t>Scaramella (La)</t>
  </si>
  <si>
    <t>Consortio BVM</t>
  </si>
  <si>
    <t>Vimercati F</t>
  </si>
  <si>
    <t>Consorzio BVM</t>
  </si>
  <si>
    <t>Madalena Marchesini</t>
  </si>
  <si>
    <t>Chiappino (Il)</t>
  </si>
  <si>
    <t>Ms. Fulvio Vimercati è Fralli</t>
  </si>
  <si>
    <t>misto irriguo / irriguo vitato</t>
  </si>
  <si>
    <t>Chios Basso (Il)</t>
  </si>
  <si>
    <t>Malosio C mFO p</t>
  </si>
  <si>
    <t>Campo di mezza via (Il)</t>
  </si>
  <si>
    <t>Bondente MA</t>
  </si>
  <si>
    <t>Vinti (Il)</t>
  </si>
  <si>
    <t>286 p 8 t</t>
  </si>
  <si>
    <t>944 L 9 S</t>
  </si>
  <si>
    <t>Consortio del S.S.mo Sacram.to, eretto nelle Chiesa Pa.chiale di S.Giacomo Maggiore</t>
  </si>
  <si>
    <t>155/1</t>
  </si>
  <si>
    <t>S.Giovan (Il)</t>
  </si>
  <si>
    <t>1 p 19 t</t>
  </si>
  <si>
    <t>10 L 14 S</t>
  </si>
  <si>
    <t>Ferraria</t>
  </si>
  <si>
    <t>Cattarina</t>
  </si>
  <si>
    <t>aratorio irriguo / sedume</t>
  </si>
  <si>
    <t>Commissaria Fogarola</t>
  </si>
  <si>
    <t>Commissaria Fogarola mBO</t>
  </si>
  <si>
    <t>Ghisetto PF mRA</t>
  </si>
  <si>
    <t>Franc.co Cavagno Zanello</t>
  </si>
  <si>
    <t>12 p 17 t</t>
  </si>
  <si>
    <t>123 L 18 S</t>
  </si>
  <si>
    <t>Malosio</t>
  </si>
  <si>
    <t>Carlo</t>
  </si>
  <si>
    <t>pezzo della Rovere (Il)</t>
  </si>
  <si>
    <t>Pizzocaro F</t>
  </si>
  <si>
    <t>Pizzoccaro F</t>
  </si>
  <si>
    <t>Franc.co Pizzocaro</t>
  </si>
  <si>
    <t>[Tensini AM]</t>
  </si>
  <si>
    <t>Ms. Antonio Maria e fra.lli Tensini q. Gio:Batta.</t>
  </si>
  <si>
    <t>Ms. Ant.o M.a Tensini</t>
  </si>
  <si>
    <t>sabbia boschiva</t>
  </si>
  <si>
    <t>[Malosio C?]</t>
  </si>
  <si>
    <t>[Espositi?]</t>
  </si>
  <si>
    <t>[Tensini AM?]</t>
  </si>
  <si>
    <t>zerbio nudo</t>
  </si>
  <si>
    <t>adr. parte sutto, parte sabbia posta a lavoro</t>
  </si>
  <si>
    <t>misto aratorio irriguo, asciutto, sabbia coltivata</t>
  </si>
  <si>
    <t>Dodeci Pertiche (Il)</t>
  </si>
  <si>
    <t>Tensini MA mMO</t>
  </si>
  <si>
    <t>MO: morta</t>
  </si>
  <si>
    <t>BOI: boschine</t>
  </si>
  <si>
    <t>Morta lasciata dal Serio</t>
  </si>
  <si>
    <t>Malosio C mBOI</t>
  </si>
  <si>
    <t>sabbia arborata</t>
  </si>
  <si>
    <t>Tensino AM</t>
  </si>
  <si>
    <t>misto aratorio vitato asciutto / irriguo vitato</t>
  </si>
  <si>
    <t>ar. avid.o parte adr., è parte sutto</t>
  </si>
  <si>
    <t>Roggia Renatta</t>
  </si>
  <si>
    <t>Bocca di Fiera</t>
  </si>
  <si>
    <t>S.Domenico mRO Vecchia</t>
  </si>
  <si>
    <t>S. Domenico</t>
  </si>
  <si>
    <t>Convento di S. Dom.co</t>
  </si>
  <si>
    <t>Ponte di Serio (Il)</t>
  </si>
  <si>
    <t xml:space="preserve">Serio </t>
  </si>
  <si>
    <t>Idronimi quater</t>
  </si>
  <si>
    <t>Bocca di Fiera [?]</t>
  </si>
  <si>
    <t>ar. sutto</t>
  </si>
  <si>
    <t>aratorio</t>
  </si>
  <si>
    <t>Ponchionello (Il)</t>
  </si>
  <si>
    <t>Zerbio</t>
  </si>
  <si>
    <t>Campo di Casa (Il)</t>
  </si>
  <si>
    <t>Scarabella (Il)</t>
  </si>
  <si>
    <t>248 p 13 t</t>
  </si>
  <si>
    <t>668 L 8 S</t>
  </si>
  <si>
    <t>q. Ms. Gio.Andrea</t>
  </si>
  <si>
    <t>morta</t>
  </si>
  <si>
    <t>stagno</t>
  </si>
  <si>
    <t>RO nova</t>
  </si>
  <si>
    <t>[Patrino C]</t>
  </si>
  <si>
    <t>Roggianova</t>
  </si>
  <si>
    <t>Morta</t>
  </si>
  <si>
    <t>Vigna (La)</t>
  </si>
  <si>
    <t>And.a Oldo</t>
  </si>
  <si>
    <t>Mazzoletto di Sopra (Il)</t>
  </si>
  <si>
    <t>Bremasco GC mRE</t>
  </si>
  <si>
    <t>Piane (Le)</t>
  </si>
  <si>
    <t>Campo di Casa presso il Menasutto (Il)</t>
  </si>
  <si>
    <t>Menasutto (Il)</t>
  </si>
  <si>
    <t>Cristiano (Il)</t>
  </si>
  <si>
    <t>Bettinzolo G</t>
  </si>
  <si>
    <t>Galdino Bettinzolo</t>
  </si>
  <si>
    <t>Marengone (Il)</t>
  </si>
  <si>
    <t>Benello</t>
  </si>
  <si>
    <t>Bettinello (Il)</t>
  </si>
  <si>
    <t>Dè Vimercati</t>
  </si>
  <si>
    <t>Fogaroli mBO</t>
  </si>
  <si>
    <t>Fogaroli</t>
  </si>
  <si>
    <t>prato?</t>
  </si>
  <si>
    <t>Pradello (Il)</t>
  </si>
  <si>
    <t>Vimercati mBO</t>
  </si>
  <si>
    <t>Pradello di sotto delle Case(Il)</t>
  </si>
  <si>
    <t>brolivo</t>
  </si>
  <si>
    <t>brolo</t>
  </si>
  <si>
    <t>193 [bis]</t>
  </si>
  <si>
    <t>Bremaschi</t>
  </si>
  <si>
    <t>Patrino GA (?)</t>
  </si>
  <si>
    <t>Patrino C mRE</t>
  </si>
  <si>
    <t>277 p 12 t</t>
  </si>
  <si>
    <t>1466 L 18 S</t>
  </si>
  <si>
    <t>45/46</t>
  </si>
  <si>
    <t>Setteguaiti</t>
  </si>
  <si>
    <t>Claudia</t>
  </si>
  <si>
    <t>Argine tra le due rogge</t>
  </si>
  <si>
    <t>9 p 21 t</t>
  </si>
  <si>
    <t>92 L 7 S</t>
  </si>
  <si>
    <t>Disciplina S.ta Maria Elisabeth in Contrada di Serio</t>
  </si>
  <si>
    <t>ar.</t>
  </si>
  <si>
    <t>Fontanile</t>
  </si>
  <si>
    <t>29 p 2 t</t>
  </si>
  <si>
    <t>156 L 11 S</t>
  </si>
  <si>
    <t>D. Porta Serio</t>
  </si>
  <si>
    <t>Disciplina S.ta Marta</t>
  </si>
  <si>
    <t>argine D.S.Marta mRO Borromea</t>
  </si>
  <si>
    <t>Ponte del Serio</t>
  </si>
  <si>
    <t>Miglio</t>
  </si>
  <si>
    <t>Miglio M</t>
  </si>
  <si>
    <t>Madalena di Simon del Miglio</t>
  </si>
  <si>
    <t>Disciplina S.Marta</t>
  </si>
  <si>
    <t>16 p 3 t</t>
  </si>
  <si>
    <t>205 L 12 S</t>
  </si>
  <si>
    <t>roggia Borromea</t>
  </si>
  <si>
    <t>monte ?</t>
  </si>
  <si>
    <t>della Noce</t>
  </si>
  <si>
    <t>Dom.co</t>
  </si>
  <si>
    <t>q. Valerio</t>
  </si>
  <si>
    <t>vitato irriguo / sedume</t>
  </si>
  <si>
    <t>Ghisetto GP</t>
  </si>
  <si>
    <t>Ponte Serio</t>
  </si>
  <si>
    <t>Chiesa di San Bernardino</t>
  </si>
  <si>
    <t>Chios d.o La Piana</t>
  </si>
  <si>
    <t>Cavagno Zanello F</t>
  </si>
  <si>
    <t>Her.di Franc.co Cavagno Zanello</t>
  </si>
  <si>
    <t>Ferrari mBO</t>
  </si>
  <si>
    <t>Ferrari</t>
  </si>
  <si>
    <t>Valle (La)</t>
  </si>
  <si>
    <t>Bordeghino (Il)</t>
  </si>
  <si>
    <t>Borsatti F.O.</t>
  </si>
  <si>
    <t>Borsatti F.O. mBO</t>
  </si>
  <si>
    <t>Chiericato S.Michele</t>
  </si>
  <si>
    <t>Bondente NM mSCO</t>
  </si>
  <si>
    <t>Crotto HB</t>
  </si>
  <si>
    <t>her. Bernardino Crotto</t>
  </si>
  <si>
    <t>Valente B mRE</t>
  </si>
  <si>
    <t>SangiovanToffetti GL mRA</t>
  </si>
  <si>
    <t>Zurla GF</t>
  </si>
  <si>
    <t>Ms. Giò.Fermo Zurla</t>
  </si>
  <si>
    <t>Zurla GF mRA</t>
  </si>
  <si>
    <t>Coppo (Il)</t>
  </si>
  <si>
    <t>metà</t>
  </si>
  <si>
    <t>Ferla F</t>
  </si>
  <si>
    <t>Dotto</t>
  </si>
  <si>
    <t>… Dotto</t>
  </si>
  <si>
    <t>S.Domenico</t>
  </si>
  <si>
    <t>Lucini</t>
  </si>
  <si>
    <t>211/1</t>
  </si>
  <si>
    <t xml:space="preserve">Sedume, Ara, è Brolo </t>
  </si>
  <si>
    <t>misto sedume e brolo</t>
  </si>
  <si>
    <t>Crotto HB mRA p</t>
  </si>
  <si>
    <t>Sabbia della Fiera (La)</t>
  </si>
  <si>
    <t>Noce D con sabbie</t>
  </si>
  <si>
    <t>Aquadri GM con sabbie</t>
  </si>
  <si>
    <t>sabbie</t>
  </si>
  <si>
    <t>148 p 7 s</t>
  </si>
  <si>
    <t>812 L 3 S</t>
  </si>
  <si>
    <t>Elementi geomorfologici legati all'idrografia</t>
  </si>
  <si>
    <t>zerbio sterile</t>
  </si>
  <si>
    <t>sabbia boschiva, gerra</t>
  </si>
  <si>
    <t>sabbia arborata, sabbia boschiva</t>
  </si>
  <si>
    <t>zerbio di poco valore</t>
  </si>
  <si>
    <t>sabbia posta a lavoro</t>
  </si>
  <si>
    <t>sabbia arborata (pezzo lasciato dal Serio)</t>
  </si>
  <si>
    <t>sabbia nuda</t>
  </si>
  <si>
    <t>zerbio, gerra nuda</t>
  </si>
  <si>
    <t>Domenico</t>
  </si>
  <si>
    <t>q. Carlo Franc.co</t>
  </si>
  <si>
    <t>Bocalino (Il)</t>
  </si>
  <si>
    <t>BO Gavazzolo</t>
  </si>
  <si>
    <t>Bocchello Gavazzolo</t>
  </si>
  <si>
    <t>[Serio Morto]</t>
  </si>
  <si>
    <t>[Bochello Gavazolo]</t>
  </si>
  <si>
    <t>Bochello Gavazolo</t>
  </si>
  <si>
    <t>prato vecchio</t>
  </si>
  <si>
    <t>Gevaldo (Il)</t>
  </si>
  <si>
    <t>Spinaletto (Il)</t>
  </si>
  <si>
    <t>BO Gavazolo</t>
  </si>
  <si>
    <t>ar. adr., et avid.o</t>
  </si>
  <si>
    <t>Campazetto (Il)</t>
  </si>
  <si>
    <t>Navazzole (Le)</t>
  </si>
  <si>
    <t>BO Garzida</t>
  </si>
  <si>
    <t>RE Usubello D</t>
  </si>
  <si>
    <t>Bochello Garzida</t>
  </si>
  <si>
    <t>Bochello Gavazzolo</t>
  </si>
  <si>
    <t>Bochello della Garzida</t>
  </si>
  <si>
    <t>Longura (La)</t>
  </si>
  <si>
    <t>Vimercati A</t>
  </si>
  <si>
    <t>Ms. Annibale Vimercati, è Fra.lli</t>
  </si>
  <si>
    <t>sabbia</t>
  </si>
  <si>
    <t>RO vecchia</t>
  </si>
  <si>
    <t>roggia vecchia</t>
  </si>
  <si>
    <t>sabbia, parte boschiva, è parte gerra nuda</t>
  </si>
  <si>
    <t>dé …</t>
  </si>
  <si>
    <t>Usubello D p</t>
  </si>
  <si>
    <t>Serio m RO vecchia P</t>
  </si>
  <si>
    <t>sabbia boschiva, gerra nuda</t>
  </si>
  <si>
    <t>sabbia boschiva, è zerbiva</t>
  </si>
  <si>
    <t>Usubello D con gerra</t>
  </si>
  <si>
    <t>gerra</t>
  </si>
  <si>
    <t>ar. avid.o, è gerosso</t>
  </si>
  <si>
    <t>misto vitato asciutto / ghiaioso</t>
  </si>
  <si>
    <t>Mazzola (Il)</t>
  </si>
  <si>
    <t>gerosso'</t>
  </si>
  <si>
    <t>sedume, è Brolo</t>
  </si>
  <si>
    <t>387 p 2 t</t>
  </si>
  <si>
    <t>1681 L 12 S</t>
  </si>
  <si>
    <t>Borsatti</t>
  </si>
  <si>
    <t>Franc.co Odoardo</t>
  </si>
  <si>
    <t>q. Vicenzo</t>
  </si>
  <si>
    <t>Dosso</t>
  </si>
  <si>
    <t>Crotto</t>
  </si>
  <si>
    <t>Ghidino (Il)</t>
  </si>
  <si>
    <t>Zurla A mBO</t>
  </si>
  <si>
    <t>Marcarino (Il)</t>
  </si>
  <si>
    <t xml:space="preserve">Serio Morto med.e argine </t>
  </si>
  <si>
    <t>Serio Morto med.e argine Borsatti F.O.</t>
  </si>
  <si>
    <t>94 p 1 t</t>
  </si>
  <si>
    <t>548 L 17 S</t>
  </si>
  <si>
    <t>Cavagno Zanello</t>
  </si>
  <si>
    <t>Her.di Prè</t>
  </si>
  <si>
    <t>Franc.co</t>
  </si>
  <si>
    <t>misto aratorio irriguo / irriguo vitato</t>
  </si>
  <si>
    <t>Gramignolo (Il)</t>
  </si>
  <si>
    <t>ar. adr. à Ortaglia</t>
  </si>
  <si>
    <t>Cavagno Zanello F (sud.o pezzo)</t>
  </si>
  <si>
    <t>31 p 17 t</t>
  </si>
  <si>
    <t>281 L 18 S</t>
  </si>
  <si>
    <t>Cassano</t>
  </si>
  <si>
    <t>Ms. D.r</t>
  </si>
  <si>
    <t>Fulvio</t>
  </si>
  <si>
    <t>Her.di Prè Franc.co Cavagno Zanello</t>
  </si>
  <si>
    <t>Ms. Fulvio Cassano D.r q. …</t>
  </si>
  <si>
    <t>Todesco (Il)</t>
  </si>
  <si>
    <t>Cassano F mBO</t>
  </si>
  <si>
    <t>Picinina (La)</t>
  </si>
  <si>
    <t>Guarnero (Il)</t>
  </si>
  <si>
    <t>ar., parte adr.</t>
  </si>
  <si>
    <t>misto aratorio / aratorio irriguo</t>
  </si>
  <si>
    <t>Carione S</t>
  </si>
  <si>
    <t>Stefano Carione</t>
  </si>
  <si>
    <t>dè Patrini</t>
  </si>
  <si>
    <t>dé Patrini</t>
  </si>
  <si>
    <t>di sopra del Passarotto (Il)</t>
  </si>
  <si>
    <t>Ms. … Patrino</t>
  </si>
  <si>
    <t>Sd mBO</t>
  </si>
  <si>
    <t>SD m BO</t>
  </si>
  <si>
    <t>di sotto di Casa (Il)</t>
  </si>
  <si>
    <t>Prativo, parte avid.o ad.r, è parte sutto</t>
  </si>
  <si>
    <t>misto prato vitato irriguo / asciutto</t>
  </si>
  <si>
    <t>SDE Cassano F</t>
  </si>
  <si>
    <t>[Cassano F]</t>
  </si>
  <si>
    <t>roggia Renatta</t>
  </si>
  <si>
    <t>RO renatta</t>
  </si>
  <si>
    <t>Lammetto azoccato</t>
  </si>
  <si>
    <t>rivada</t>
  </si>
  <si>
    <t>[Cassano F, Cavaterra, mMenasutto?]</t>
  </si>
  <si>
    <t>[Cassano F, Cavaterra, mSD?]</t>
  </si>
  <si>
    <t>parte Brolivo, è prativo con sedume</t>
  </si>
  <si>
    <t>Misto prato, brolo, sedume</t>
  </si>
  <si>
    <t>206 p 22 t</t>
  </si>
  <si>
    <t>1045 L 12 S</t>
  </si>
  <si>
    <t>Gambazocco</t>
  </si>
  <si>
    <t>q. …</t>
  </si>
  <si>
    <t>q. Ms. Giulio Cesare</t>
  </si>
  <si>
    <t>Franc.co  è Fralli</t>
  </si>
  <si>
    <t>adr. ar., parte avid.o sutto</t>
  </si>
  <si>
    <t>misto aratorio irriguo / vitato asciutto</t>
  </si>
  <si>
    <t>disopra del'Ortaglia</t>
  </si>
  <si>
    <t>sabbia posta à Lavoro</t>
  </si>
  <si>
    <t>Gambazocco F con sabbie</t>
  </si>
  <si>
    <t>sabbia posta a lavoro, sabbie</t>
  </si>
  <si>
    <t>sabbia coltivata</t>
  </si>
  <si>
    <t>Sabbia boschiva</t>
  </si>
  <si>
    <t>Sabbia pascoliva</t>
  </si>
  <si>
    <t>Gambazocco F mSCO ?</t>
  </si>
  <si>
    <t>Gambazocco F mSCO</t>
  </si>
  <si>
    <t>Gambazocco F in punta</t>
  </si>
  <si>
    <t>Gerra Nuda</t>
  </si>
  <si>
    <t>sabbia pascoliva</t>
  </si>
  <si>
    <t>96 p 23 t</t>
  </si>
  <si>
    <t>377 L 11 S</t>
  </si>
  <si>
    <t>Molendi</t>
  </si>
  <si>
    <t>Franc.co è Fralli</t>
  </si>
  <si>
    <t>q. Gioseffo</t>
  </si>
  <si>
    <t>0 p 4 t</t>
  </si>
  <si>
    <t>2 L 1 S</t>
  </si>
  <si>
    <t>274/1</t>
  </si>
  <si>
    <t>275/1</t>
  </si>
  <si>
    <t>Franc.co è Pré Gioseffo</t>
  </si>
  <si>
    <t>q. Gio:Maria</t>
  </si>
  <si>
    <t xml:space="preserve">Franc.co è Fralli Molendi </t>
  </si>
  <si>
    <t>Molendi F</t>
  </si>
  <si>
    <t>Franc.co, è Pré Gioseffo Fralli Nicchi</t>
  </si>
  <si>
    <t>ar. avid.o adr.</t>
  </si>
  <si>
    <t>Pianone</t>
  </si>
  <si>
    <t>RE di Patrino C mBO</t>
  </si>
  <si>
    <t>BO mSD</t>
  </si>
  <si>
    <t>ar. adr., parte prativo</t>
  </si>
  <si>
    <t>misto aratorio irriguo / prato</t>
  </si>
  <si>
    <t>Nicco F mBO</t>
  </si>
  <si>
    <t>Vecchi M</t>
  </si>
  <si>
    <t>Madalena Vecchi</t>
  </si>
  <si>
    <t>RO Borromea</t>
  </si>
  <si>
    <t>sabbie con Trab. sei p</t>
  </si>
  <si>
    <t>Roggia Borromea</t>
  </si>
  <si>
    <t>sabbie con Trab. sei</t>
  </si>
  <si>
    <t>[Nicco F la Vigna]</t>
  </si>
  <si>
    <t>59 p 4 t</t>
  </si>
  <si>
    <t>181 L 10 S</t>
  </si>
  <si>
    <t>Pizzocaro</t>
  </si>
  <si>
    <t>Alfiere</t>
  </si>
  <si>
    <t>Antonio Franc.co</t>
  </si>
  <si>
    <t>q. Gio:Batta:</t>
  </si>
  <si>
    <t>ar. parte sutto avid.o</t>
  </si>
  <si>
    <t>misto aratorio / vitato asciutto</t>
  </si>
  <si>
    <t>Antonio Franc.co Pizzocaro Alfiere q. Gio:Batta:</t>
  </si>
  <si>
    <t>Pizzocaro A</t>
  </si>
  <si>
    <t>ar., avid.o</t>
  </si>
  <si>
    <t>Malosio C mSCO</t>
  </si>
  <si>
    <t>ar. adr., parte avid.o compreso il sedume</t>
  </si>
  <si>
    <t>Pizzocaro F p</t>
  </si>
  <si>
    <t>70 p 17 t</t>
  </si>
  <si>
    <t>220 L 5 S</t>
  </si>
  <si>
    <t>q. Ms. Curtio</t>
  </si>
  <si>
    <t>Zucchello (Il)</t>
  </si>
  <si>
    <t>Ronchetto</t>
  </si>
  <si>
    <t>Bremaschi GC</t>
  </si>
  <si>
    <t>Beccalà (Il)</t>
  </si>
  <si>
    <t>Broletto (Il)</t>
  </si>
  <si>
    <t>Misto aratorio irriguo, parte vitato, sedume</t>
  </si>
  <si>
    <t>Comissaria Fogarola</t>
  </si>
  <si>
    <t>Furbade (Le)</t>
  </si>
  <si>
    <t>sedume, parte prativo, parte avid.o</t>
  </si>
  <si>
    <t>misto sedume, prato, vitato asciutto</t>
  </si>
  <si>
    <t>BO Menasutto</t>
  </si>
  <si>
    <t>Bochello Menasutto</t>
  </si>
  <si>
    <t>237 p 14 t</t>
  </si>
  <si>
    <t>1427 L 17 S</t>
  </si>
  <si>
    <t>Aquadri</t>
  </si>
  <si>
    <t>Giovanna Maria</t>
  </si>
  <si>
    <t xml:space="preserve">Fulvio, è fralli </t>
  </si>
  <si>
    <t>v.a q. Sebastiano</t>
  </si>
  <si>
    <t>Sabbia parte gerra nuda</t>
  </si>
  <si>
    <t>Ponte di Serio in punta</t>
  </si>
  <si>
    <t>82 p 16 t</t>
  </si>
  <si>
    <t>33 L 2 S</t>
  </si>
  <si>
    <t>sabbia, gerra nuda</t>
  </si>
  <si>
    <t>Bonsignore</t>
  </si>
  <si>
    <t>Gio: Ant.o</t>
  </si>
  <si>
    <t>sabbia, parte gerra nuda</t>
  </si>
  <si>
    <t>RO Bromea</t>
  </si>
  <si>
    <t>Gio: Ant.o Bonsignore</t>
  </si>
  <si>
    <t>28 p 21 t</t>
  </si>
  <si>
    <t>9 L 11 S</t>
  </si>
  <si>
    <t>Bonino</t>
  </si>
  <si>
    <t>Gioseffo Maria</t>
  </si>
  <si>
    <t>q. Michele</t>
  </si>
  <si>
    <t>Melero</t>
  </si>
  <si>
    <t>Mellero</t>
  </si>
  <si>
    <t>Pietà</t>
  </si>
  <si>
    <t>Oratorio della B.V.M. della Pietà</t>
  </si>
  <si>
    <t>1 p 7 t</t>
  </si>
  <si>
    <t>12 L 11 S</t>
  </si>
  <si>
    <t>Bettinzolo</t>
  </si>
  <si>
    <t>Her.di di</t>
  </si>
  <si>
    <t>Galdino</t>
  </si>
  <si>
    <t>Cortellino (Il)</t>
  </si>
  <si>
    <t>13 p 22 t</t>
  </si>
  <si>
    <t>77 L 19 S</t>
  </si>
  <si>
    <t>Giulio Cesare è Paride Fralli</t>
  </si>
  <si>
    <t>Prete (Il)</t>
  </si>
  <si>
    <t>Patrino C mSCO</t>
  </si>
  <si>
    <t>Della Noce BF aSO</t>
  </si>
  <si>
    <t>Bondente MA aSO</t>
  </si>
  <si>
    <t>Gallo (Il)</t>
  </si>
  <si>
    <t>Patrino C p aSO p mRA</t>
  </si>
  <si>
    <t>Patrino C aSO</t>
  </si>
  <si>
    <t>SD mMenasutto p</t>
  </si>
  <si>
    <t>Her.di di Galdino Bettinzolo</t>
  </si>
  <si>
    <t>menasutto (Il)</t>
  </si>
  <si>
    <t>Fornace (La)</t>
  </si>
  <si>
    <t>Consortio Sacramento S.Benedetto</t>
  </si>
  <si>
    <t>Consortio del S.s.mo Sacram.to in s.Benedetto</t>
  </si>
  <si>
    <t>Patrino C aSO p</t>
  </si>
  <si>
    <t xml:space="preserve">Cassano F </t>
  </si>
  <si>
    <t>Mazzoletti (Li)</t>
  </si>
  <si>
    <t>Patrino P p mFO p aSO</t>
  </si>
  <si>
    <t>Prato Vecchio (Il)</t>
  </si>
  <si>
    <t>Bedolco</t>
  </si>
  <si>
    <t>Bremaschi GC mBO</t>
  </si>
  <si>
    <t>Vimercati aSO</t>
  </si>
  <si>
    <t>SD mSCO</t>
  </si>
  <si>
    <t>Furbada di mezzo (La)</t>
  </si>
  <si>
    <t>Bremaschi GC mSCO</t>
  </si>
  <si>
    <t>Valente B aSO</t>
  </si>
  <si>
    <t>Furbada di mattina (La)</t>
  </si>
  <si>
    <t>Valenti mSCO</t>
  </si>
  <si>
    <t>RA Bremaschi GC?</t>
  </si>
  <si>
    <t>Colombirolo (Il)</t>
  </si>
  <si>
    <t>Pianone (Il)</t>
  </si>
  <si>
    <t>Patrino P mBO</t>
  </si>
  <si>
    <t>Patrino C mBO</t>
  </si>
  <si>
    <t>Brolo piccolo (Il)</t>
  </si>
  <si>
    <t>ar. adr. sedumato</t>
  </si>
  <si>
    <t>Brolo grande (Il)</t>
  </si>
  <si>
    <t>239 p 7 t</t>
  </si>
  <si>
    <t>1378 L 5 S</t>
  </si>
  <si>
    <t>Bremasco</t>
  </si>
  <si>
    <t>Giacinto</t>
  </si>
  <si>
    <t>q. Fulvio</t>
  </si>
  <si>
    <t>Dosmorone (Il)</t>
  </si>
  <si>
    <t>Comissaria Cavagna</t>
  </si>
  <si>
    <t>Crotto P mRA</t>
  </si>
  <si>
    <t>S.Benedetto aSO p mFO</t>
  </si>
  <si>
    <t>ar. adr., avid.o</t>
  </si>
  <si>
    <t>Prè Gio:Batta: Dotto</t>
  </si>
  <si>
    <t>SDE mFO</t>
  </si>
  <si>
    <t>55 p 9 t</t>
  </si>
  <si>
    <t>286 L 6 S</t>
  </si>
  <si>
    <t>Benvenuto</t>
  </si>
  <si>
    <t>Giulio</t>
  </si>
  <si>
    <t>q. Alessandro</t>
  </si>
  <si>
    <t>Comissaria Cavagna mBO</t>
  </si>
  <si>
    <t>Toffetti</t>
  </si>
  <si>
    <t>19 p 11 t</t>
  </si>
  <si>
    <t>160 L 11 S</t>
  </si>
  <si>
    <t>bochello Menasutto</t>
  </si>
  <si>
    <t>Giuglio e fralli. Testi</t>
  </si>
  <si>
    <t>dé Benedetti</t>
  </si>
  <si>
    <t>Her.tà di</t>
  </si>
  <si>
    <t>scuola di Vergonzana</t>
  </si>
  <si>
    <t>scuola Vergonzana</t>
  </si>
  <si>
    <t>Scuola Vergonzana</t>
  </si>
  <si>
    <t>Lunetta (La)</t>
  </si>
  <si>
    <t>Zurla A p</t>
  </si>
  <si>
    <t>13 p 13 t</t>
  </si>
  <si>
    <t>50 L 18 S</t>
  </si>
  <si>
    <t>Castagna</t>
  </si>
  <si>
    <t>Gio:Giacomo et Fralli</t>
  </si>
  <si>
    <t>sabbia, è gerra nuda, Testa arborata</t>
  </si>
  <si>
    <t>Nicco F mRO</t>
  </si>
  <si>
    <t>[Castagna GG, 317]</t>
  </si>
  <si>
    <t>8 p 12 t</t>
  </si>
  <si>
    <t>2 L 9 S</t>
  </si>
  <si>
    <t>serio</t>
  </si>
  <si>
    <t>sabbia, gerra nuda, testa arborata</t>
  </si>
  <si>
    <t>Gio:, et Alessandro Fralli Crotti</t>
  </si>
  <si>
    <t>Gio: et Alessandro Fralli</t>
  </si>
  <si>
    <t>Barbiero (Il)</t>
  </si>
  <si>
    <t>Furbada</t>
  </si>
  <si>
    <t>Serio Morto mBOeArgine</t>
  </si>
  <si>
    <t>Serio Morto mBOeArgineeSD</t>
  </si>
  <si>
    <t>Borsatti F.O. mRA</t>
  </si>
  <si>
    <t>Squaiadore (Il)</t>
  </si>
  <si>
    <t>Gandirolo PP</t>
  </si>
  <si>
    <t>Gandirolo Pietro Paolo</t>
  </si>
  <si>
    <t>Vailato dF</t>
  </si>
  <si>
    <t>Pré Franc.co Vailato</t>
  </si>
  <si>
    <t>ara. avid.o sutto</t>
  </si>
  <si>
    <t>Finello (Il)</t>
  </si>
  <si>
    <t>Chios Grande (Il)</t>
  </si>
  <si>
    <t>Patrino P mRE?</t>
  </si>
  <si>
    <t>Patrino mRE</t>
  </si>
  <si>
    <t>ara. adr.</t>
  </si>
  <si>
    <t>ara. adr. avid.o</t>
  </si>
  <si>
    <t>Chiosazzo (Il)</t>
  </si>
  <si>
    <t>BO mRE</t>
  </si>
  <si>
    <t>224 p 19 t</t>
  </si>
  <si>
    <t>1272 L 14 S</t>
  </si>
  <si>
    <t>Pré.</t>
  </si>
  <si>
    <t>Gio: Batta:</t>
  </si>
  <si>
    <t>q. Silvestro</t>
  </si>
  <si>
    <t>casa</t>
  </si>
  <si>
    <t>Grasso (Il)</t>
  </si>
  <si>
    <t>Prè Gio:Batta: Dotto q. Silvestro</t>
  </si>
  <si>
    <t>ara. ada.</t>
  </si>
  <si>
    <t>Dotto S</t>
  </si>
  <si>
    <t xml:space="preserve">Silvestro Dotto </t>
  </si>
  <si>
    <t>Testa G mFO p</t>
  </si>
  <si>
    <t>Taffino (Il)</t>
  </si>
  <si>
    <t>BO della Fiera</t>
  </si>
  <si>
    <t>Sacramento</t>
  </si>
  <si>
    <t>Rosario PS</t>
  </si>
  <si>
    <t>(Scuola del) Rosario di Porta di Serio</t>
  </si>
  <si>
    <t>Bochello della Fiera</t>
  </si>
  <si>
    <t>Valente B mpBO della Fiera</t>
  </si>
  <si>
    <t>Dotto S mBO della Fiera</t>
  </si>
  <si>
    <t>84 / 85</t>
  </si>
  <si>
    <t>97 p 9 t</t>
  </si>
  <si>
    <t>505 L 3 S</t>
  </si>
  <si>
    <t>Feccia</t>
  </si>
  <si>
    <t>Gio:Paolo et Ant.o Fralli</t>
  </si>
  <si>
    <t>Feccia GP</t>
  </si>
  <si>
    <t xml:space="preserve">Gio: Paolo et Ant.o Fralli Feccia </t>
  </si>
  <si>
    <t>Testa G mSCO</t>
  </si>
  <si>
    <t>21 p 4 t</t>
  </si>
  <si>
    <t>87 L 6 S</t>
  </si>
  <si>
    <t>Gio: Andrea</t>
  </si>
  <si>
    <t>di Ms. Pantaleone</t>
  </si>
  <si>
    <t>Costa</t>
  </si>
  <si>
    <t>Chios di Casa</t>
  </si>
  <si>
    <t>Meleri</t>
  </si>
  <si>
    <t>3 p 23 t</t>
  </si>
  <si>
    <t>36 L 2 S</t>
  </si>
  <si>
    <t>S. Gio: Toffetti</t>
  </si>
  <si>
    <t>Nob. Homo</t>
  </si>
  <si>
    <t>Gio: Luiggi</t>
  </si>
  <si>
    <t>Faccone dPG</t>
  </si>
  <si>
    <t>Prè Pietro Giorgio Faccone</t>
  </si>
  <si>
    <t>Marinone M</t>
  </si>
  <si>
    <t>Mario Marinone</t>
  </si>
  <si>
    <t>Boromeo R</t>
  </si>
  <si>
    <t>Renato Boromeo Conte</t>
  </si>
  <si>
    <t>7 p 6 t</t>
  </si>
  <si>
    <t>58 L 15 S</t>
  </si>
  <si>
    <t>Sangiovanni</t>
  </si>
  <si>
    <t>Giacomo</t>
  </si>
  <si>
    <t>q. Gio. Batta.</t>
  </si>
  <si>
    <t>Gambazocco F mRA</t>
  </si>
  <si>
    <t>Gambazocco F aSO</t>
  </si>
  <si>
    <t>12 p 0 t</t>
  </si>
  <si>
    <t>135 L 0 S</t>
  </si>
  <si>
    <t>Testa</t>
  </si>
  <si>
    <t>q. Marco Antonio</t>
  </si>
  <si>
    <t>sedume, è Chios di Casa ar. adr. avid.o</t>
  </si>
  <si>
    <t>sedume / vitato irriguo</t>
  </si>
  <si>
    <t>Penaro (Il)</t>
  </si>
  <si>
    <t>Vescovato mBO p</t>
  </si>
  <si>
    <t>Dotto S mBO</t>
  </si>
  <si>
    <t>SDE mSCO</t>
  </si>
  <si>
    <t>S.Benedetto mBO</t>
  </si>
  <si>
    <t>SDE Testa G</t>
  </si>
  <si>
    <t>160 p 2 t</t>
  </si>
  <si>
    <t>741 L 1 S</t>
  </si>
  <si>
    <t>Gio: Fermo et Hettore Fralli</t>
  </si>
  <si>
    <t>q. Giovanni</t>
  </si>
  <si>
    <t>Dotto dGB</t>
  </si>
  <si>
    <t>Dotto dGB mRA</t>
  </si>
  <si>
    <t>Cavalero (Il)</t>
  </si>
  <si>
    <t>san Giovanni (Il)</t>
  </si>
  <si>
    <t>Brina (Il)</t>
  </si>
  <si>
    <t>42 p 18 t</t>
  </si>
  <si>
    <t>204 L 15 S</t>
  </si>
  <si>
    <t>Fogarolo</t>
  </si>
  <si>
    <t>Her.tà del q. Ms.</t>
  </si>
  <si>
    <t>Livio</t>
  </si>
  <si>
    <t>Her.tà del q. Ms. Livio Fogarolo</t>
  </si>
  <si>
    <t>dovrebbe coincidere con Commissaria Fogarola</t>
  </si>
  <si>
    <t>Sant' Bernardino (Il)</t>
  </si>
  <si>
    <t>Pallazzo</t>
  </si>
  <si>
    <t>Fogarolo S mRA</t>
  </si>
  <si>
    <t>Bondenti NM mFO</t>
  </si>
  <si>
    <t>Rosa (Il)</t>
  </si>
  <si>
    <t>Martana (Il)</t>
  </si>
  <si>
    <t>Bondenti NM mRA</t>
  </si>
  <si>
    <t>Marazzetto (Il)</t>
  </si>
  <si>
    <t>Campetti</t>
  </si>
  <si>
    <t>Bondenti NM mBO</t>
  </si>
  <si>
    <t>Bondente dP</t>
  </si>
  <si>
    <t>Conte Bondenti</t>
  </si>
  <si>
    <t>Pré Pietro Bondente Can.co</t>
  </si>
  <si>
    <t>Fogarolo S mBO</t>
  </si>
  <si>
    <t>177 p 0 t</t>
  </si>
  <si>
    <t>1096 L 19 S</t>
  </si>
  <si>
    <t>Meriga</t>
  </si>
  <si>
    <t>Laura</t>
  </si>
  <si>
    <t>q. Matteo</t>
  </si>
  <si>
    <t>sedume, et Ortaglia</t>
  </si>
  <si>
    <t>sedume / orto</t>
  </si>
  <si>
    <t>Sangiovan Toffetti GL</t>
  </si>
  <si>
    <t>10 p 12 t</t>
  </si>
  <si>
    <t>114 L 4 S</t>
  </si>
  <si>
    <t>Bondenti</t>
  </si>
  <si>
    <t>Marco Antonio, è Camillo Fralli</t>
  </si>
  <si>
    <t>Cassano F mpRA</t>
  </si>
  <si>
    <t>Brolo senza Frute ar. adr.</t>
  </si>
  <si>
    <t>misto Brolo / aratorio irriguo</t>
  </si>
  <si>
    <t>Vanello (Il)</t>
  </si>
  <si>
    <t>Cassano F mRA</t>
  </si>
  <si>
    <t>Bremaschi aSO p</t>
  </si>
  <si>
    <t>Campo Troiano (Il)</t>
  </si>
  <si>
    <t>Bettinzolo G mSCO</t>
  </si>
  <si>
    <t>SM mRO Menasutto</t>
  </si>
  <si>
    <t>RO Menasutto</t>
  </si>
  <si>
    <t>Patrino P aSO</t>
  </si>
  <si>
    <t>Oldo A mRA</t>
  </si>
  <si>
    <t>Case (Le)</t>
  </si>
  <si>
    <t>125 p 12 t</t>
  </si>
  <si>
    <t>674 L 11 S</t>
  </si>
  <si>
    <t>Marinone</t>
  </si>
  <si>
    <t>Mario</t>
  </si>
  <si>
    <t>aratorio irriguo / sedumato</t>
  </si>
  <si>
    <t>Ca' delle Assi (Alla)</t>
  </si>
  <si>
    <t>Nob. Homo Toffetti</t>
  </si>
  <si>
    <t>RO p</t>
  </si>
  <si>
    <t>12 p 22 t</t>
  </si>
  <si>
    <t>134 L 1 S</t>
  </si>
  <si>
    <t>Vecchi Marchesina M</t>
  </si>
  <si>
    <t>374/1</t>
  </si>
  <si>
    <t>96 - 97</t>
  </si>
  <si>
    <t>Vecchi Marchesina</t>
  </si>
  <si>
    <t>Maddalena</t>
  </si>
  <si>
    <t>Vimercato (Il)</t>
  </si>
  <si>
    <t>Vimercato A</t>
  </si>
  <si>
    <t>SD mRO Boromea</t>
  </si>
  <si>
    <t>con il resto</t>
  </si>
  <si>
    <t>57 p 1 t</t>
  </si>
  <si>
    <t>Bondente</t>
  </si>
  <si>
    <t>Ms. Conte, è D.r</t>
  </si>
  <si>
    <t>Ms. Nicolò Maria Bondente Conte, è D.r</t>
  </si>
  <si>
    <t>Comune</t>
  </si>
  <si>
    <t>Comune aSO</t>
  </si>
  <si>
    <t>Tirrone (Il)</t>
  </si>
  <si>
    <t>Furbada (La)</t>
  </si>
  <si>
    <t>Crotto dGP aSO</t>
  </si>
  <si>
    <t>Vimercati mRA</t>
  </si>
  <si>
    <t>Commissaria Fogarola mRA Bondente NM p</t>
  </si>
  <si>
    <t>Bondente NM aSO p</t>
  </si>
  <si>
    <t>Commissaria Fogarola mBOempSCO</t>
  </si>
  <si>
    <t>Martello (Il)</t>
  </si>
  <si>
    <t>Fogarolo S mSCO</t>
  </si>
  <si>
    <t>SD mpSCO</t>
  </si>
  <si>
    <t>Bondente NM aSO</t>
  </si>
  <si>
    <t>Commissaria Fogarola mRA Bondente NM</t>
  </si>
  <si>
    <t>Bondente NM p</t>
  </si>
  <si>
    <t>Commissaria Fogarola aSO</t>
  </si>
  <si>
    <t>Lago (Il)</t>
  </si>
  <si>
    <t>Scuola del S.S.mo Sacramento (di Porta di Serio)</t>
  </si>
  <si>
    <t>Sacramento mRA</t>
  </si>
  <si>
    <t>Roggia vecchia</t>
  </si>
  <si>
    <t>sabbia parte boschiva, et gerra nuda</t>
  </si>
  <si>
    <t>Bondente NM con sabbie con trab: due</t>
  </si>
  <si>
    <t>Malosio C m*</t>
  </si>
  <si>
    <t>sabbia boschiva, con sabbie con trab: due, oltre all'alberelle</t>
  </si>
  <si>
    <t xml:space="preserve">Fogarolo S </t>
  </si>
  <si>
    <t xml:space="preserve">Vigo SGT A </t>
  </si>
  <si>
    <t>Tulino (Il)</t>
  </si>
  <si>
    <t>371 p 4 t</t>
  </si>
  <si>
    <t>152 L 0 S</t>
  </si>
  <si>
    <t>1924 L 9 S</t>
  </si>
  <si>
    <t>390/1</t>
  </si>
  <si>
    <t>sabbia gerra nuda, et parte boschiva</t>
  </si>
  <si>
    <t>Tensini AM p</t>
  </si>
  <si>
    <t>Tensini AM p (?)</t>
  </si>
  <si>
    <t>gerra nuda, ò sabbia</t>
  </si>
  <si>
    <t>Espositi con sabbie</t>
  </si>
  <si>
    <t>125 p 7 t</t>
  </si>
  <si>
    <t>104 L 1 S</t>
  </si>
  <si>
    <t>Pietro</t>
  </si>
  <si>
    <t>Prè., Canonico et Penitentiero</t>
  </si>
  <si>
    <t>7 p 16 t</t>
  </si>
  <si>
    <t>40 L 12 S</t>
  </si>
  <si>
    <t>Prè:</t>
  </si>
  <si>
    <t>Crotto G p</t>
  </si>
  <si>
    <t>q. Benedetto</t>
  </si>
  <si>
    <t>Pasino (Il)</t>
  </si>
  <si>
    <t>ar. adr., et parte sutto</t>
  </si>
  <si>
    <t>Pasino (Il) *</t>
  </si>
  <si>
    <t>Prat' vecchio (Il)</t>
  </si>
  <si>
    <t>Torre (La) *</t>
  </si>
  <si>
    <t>Le Fosse *</t>
  </si>
  <si>
    <t>Nob. Donna Toffetti</t>
  </si>
  <si>
    <t>Torre di sotto (La)</t>
  </si>
  <si>
    <t>Lamma (La)</t>
  </si>
  <si>
    <t>196 p 9 t</t>
  </si>
  <si>
    <t>1193 L 3 S</t>
  </si>
  <si>
    <t>Paola</t>
  </si>
  <si>
    <t>410/1</t>
  </si>
  <si>
    <t>Guerina dà Bergamo</t>
  </si>
  <si>
    <t>Reghino (Il)</t>
  </si>
  <si>
    <t>Crotto dG</t>
  </si>
  <si>
    <t>Prè Gio. Crotto</t>
  </si>
  <si>
    <t xml:space="preserve">Gio. e Fralli Crotti  </t>
  </si>
  <si>
    <t>Moletta (Il)</t>
  </si>
  <si>
    <t>Lodesano (Il)</t>
  </si>
  <si>
    <t>sedume / vitato asciutto</t>
  </si>
  <si>
    <t>sedume, è ar. avid.o</t>
  </si>
  <si>
    <t>Chioso di Casa</t>
  </si>
  <si>
    <t>Bondente NM mBO ?</t>
  </si>
  <si>
    <t>101 p 22 t</t>
  </si>
  <si>
    <t>770 L 7 S</t>
  </si>
  <si>
    <t>Pantaleone</t>
  </si>
  <si>
    <t>q. Ms. Domenico</t>
  </si>
  <si>
    <t>Lamma, ò pascolo arborato</t>
  </si>
  <si>
    <t>Mazzoletto (Il)</t>
  </si>
  <si>
    <t>Mazzoletto di sopra(Il)</t>
  </si>
  <si>
    <t>Mazzoletto di sotto(Il)</t>
  </si>
  <si>
    <t>Pellizera, Tercino, è Gavazzolo</t>
  </si>
  <si>
    <t>Nibolo (Il)</t>
  </si>
  <si>
    <t>Fossato Vedro</t>
  </si>
  <si>
    <t>SD mArgine</t>
  </si>
  <si>
    <t>fossato Vedro</t>
  </si>
  <si>
    <t>Bocchello della Mondura</t>
  </si>
  <si>
    <t>argine tra _ e _</t>
  </si>
  <si>
    <t>s. Lorenzo (Il)</t>
  </si>
  <si>
    <t>Marina (La)</t>
  </si>
  <si>
    <t>BO mSDE</t>
  </si>
  <si>
    <t>Mazzoletto disopra (Il)</t>
  </si>
  <si>
    <t>Argine mRA</t>
  </si>
  <si>
    <t>bochello della Mondura</t>
  </si>
  <si>
    <t>Argine tra _ e _</t>
  </si>
  <si>
    <t>roggietto</t>
  </si>
  <si>
    <t>bochello</t>
  </si>
  <si>
    <t>Patrino P ?</t>
  </si>
  <si>
    <t>BO e Argine</t>
  </si>
  <si>
    <t>Fitto (Il)</t>
  </si>
  <si>
    <t>Fornace</t>
  </si>
  <si>
    <t>Garzide (Le)</t>
  </si>
  <si>
    <t>Betta</t>
  </si>
  <si>
    <t>Chios grande (Il)</t>
  </si>
  <si>
    <t>Campeletto in Mondura (Il)</t>
  </si>
  <si>
    <t>Patrino P mArgine</t>
  </si>
  <si>
    <t>Davide (Il)</t>
  </si>
  <si>
    <t>sabbia boschiva arborata</t>
  </si>
  <si>
    <t>Patrino P mRO Renatta</t>
  </si>
  <si>
    <t>bocca vecchia RO Boromea</t>
  </si>
  <si>
    <t>bocca Vecchia della roggia Boromea</t>
  </si>
  <si>
    <t>Zerbio, o vaso vecchio della roggia nova</t>
  </si>
  <si>
    <t>gerra nuda, sabbie</t>
  </si>
  <si>
    <t>Zerbio, vaso vecchio della roggia nova</t>
  </si>
  <si>
    <t>vaso vecchio della roggia nova</t>
  </si>
  <si>
    <t>sedume, è prato vecchio</t>
  </si>
  <si>
    <t>sedume /  prato</t>
  </si>
  <si>
    <t>in Vergonzana'</t>
  </si>
  <si>
    <t>790 p 20 t</t>
  </si>
  <si>
    <t>4146 L 3 S</t>
  </si>
  <si>
    <t>Borromeo</t>
  </si>
  <si>
    <t>Conte</t>
  </si>
  <si>
    <t>Renatto</t>
  </si>
  <si>
    <t>Disciplina di S.Marta</t>
  </si>
  <si>
    <t>4 p 20 t</t>
  </si>
  <si>
    <t>48 L 19 S</t>
  </si>
  <si>
    <t>Vaso Morto della Roggia vecchia</t>
  </si>
  <si>
    <t>Vaso morto della Roggia vecchia</t>
  </si>
  <si>
    <t>1p 17 t</t>
  </si>
  <si>
    <t>4 L 14 S</t>
  </si>
  <si>
    <t>Silvestro</t>
  </si>
  <si>
    <t>Zurla GF mBO</t>
  </si>
  <si>
    <t>Dotto S p</t>
  </si>
  <si>
    <t>Dotto dGB mRE</t>
  </si>
  <si>
    <t>Barucchino (Il)</t>
  </si>
  <si>
    <t>Vigo SGT A mSDE</t>
  </si>
  <si>
    <t>Zurla GF mSDE</t>
  </si>
  <si>
    <t>70 p 16 t</t>
  </si>
  <si>
    <t>361 L 5 S</t>
  </si>
  <si>
    <t>Scipion</t>
  </si>
  <si>
    <t>q. Ms. Bertolameo</t>
  </si>
  <si>
    <t>D. Porta Serio p</t>
  </si>
  <si>
    <t>Commissaria Fogarola mRA</t>
  </si>
  <si>
    <t>Fogarolo S mRA p</t>
  </si>
  <si>
    <t>Obizo (L')</t>
  </si>
  <si>
    <t>Pos Le Case (Il)</t>
  </si>
  <si>
    <t>Guerina P p</t>
  </si>
  <si>
    <t>ar. avidato</t>
  </si>
  <si>
    <t>Chiesa mRE</t>
  </si>
  <si>
    <t>Ortaglia</t>
  </si>
  <si>
    <t>Bonetto, è Penaro</t>
  </si>
  <si>
    <t>Righino (Il)</t>
  </si>
  <si>
    <t>280 p 19 t</t>
  </si>
  <si>
    <t>1887 L 12 S</t>
  </si>
  <si>
    <t>Dornetto</t>
  </si>
  <si>
    <t>Valerio</t>
  </si>
  <si>
    <t>q. Franc.co</t>
  </si>
  <si>
    <t>49 p 14 t</t>
  </si>
  <si>
    <t>317 L 13 S</t>
  </si>
  <si>
    <t>Contadini</t>
  </si>
  <si>
    <t>Aureglio, è Gio: Pietro</t>
  </si>
  <si>
    <t>q. Giò:</t>
  </si>
  <si>
    <t>dall'Occhio di Izano</t>
  </si>
  <si>
    <t>sedume, è brolo ar. adr.</t>
  </si>
  <si>
    <t>sedume / brolo aratorio irriguo</t>
  </si>
  <si>
    <t>Faccone D</t>
  </si>
  <si>
    <t>6 p 0 t</t>
  </si>
  <si>
    <t>47 L 5 S</t>
  </si>
  <si>
    <t>Vailato GB</t>
  </si>
  <si>
    <t>Gio: Batta: Vailato</t>
  </si>
  <si>
    <t>Vailato GB delle Morette</t>
  </si>
  <si>
    <t>Gio: Batta: Vailatto delle Morette</t>
  </si>
  <si>
    <t>3 p 12 t</t>
  </si>
  <si>
    <t>10 L 10 S</t>
  </si>
  <si>
    <t>Aureglio, è Gio: Pietro Facconi q. Giò:</t>
  </si>
  <si>
    <t>Faccone A</t>
  </si>
  <si>
    <t>Antonio dall'Occhio d'Izano</t>
  </si>
  <si>
    <t>Dall'Occhio A</t>
  </si>
  <si>
    <t>487/1</t>
  </si>
  <si>
    <t xml:space="preserve">Crotto </t>
  </si>
  <si>
    <t>Bertolameo</t>
  </si>
  <si>
    <t>q. Gio. Batta:</t>
  </si>
  <si>
    <t>Dosso Cagafrezze (Il)</t>
  </si>
  <si>
    <t>Scuola di S.s.ma Concettione in S.Francesco</t>
  </si>
  <si>
    <t>Scuola S.Francesco</t>
  </si>
  <si>
    <t xml:space="preserve">Pavese D </t>
  </si>
  <si>
    <t>40 L 4 S</t>
  </si>
  <si>
    <t>q. Batta:</t>
  </si>
  <si>
    <t>Marcarino d'Izano</t>
  </si>
  <si>
    <t>Morando A</t>
  </si>
  <si>
    <t>Ag.no Morando</t>
  </si>
  <si>
    <t>Crotto B</t>
  </si>
  <si>
    <t>Bertolameo Crotto q. Gio: Batta:</t>
  </si>
  <si>
    <t>Bertolameo Marcarino q. Batta; d'Izano</t>
  </si>
  <si>
    <t>5 p 0 t</t>
  </si>
  <si>
    <t>16 L 15 S</t>
  </si>
  <si>
    <t>Rossetto</t>
  </si>
  <si>
    <t>Bertolameo Rossetto</t>
  </si>
  <si>
    <t>Rossetto B con sabbie</t>
  </si>
  <si>
    <t>Rossetto B con le case</t>
  </si>
  <si>
    <t>sabbie di Serio</t>
  </si>
  <si>
    <t>5 p 5 t</t>
  </si>
  <si>
    <t>34 L 5 S</t>
  </si>
  <si>
    <t>Bernardina</t>
  </si>
  <si>
    <t>Vailada d'Izano</t>
  </si>
  <si>
    <t>Bernardina Vailada d'Izano</t>
  </si>
  <si>
    <t>Vailada B</t>
  </si>
  <si>
    <t>Morando C</t>
  </si>
  <si>
    <t>Carlo Morando</t>
  </si>
  <si>
    <t>18 L 0 S</t>
  </si>
  <si>
    <t>Boschirola d'Offanengo</t>
  </si>
  <si>
    <t>Cecilia</t>
  </si>
  <si>
    <t xml:space="preserve">ar. </t>
  </si>
  <si>
    <t>Malosio PL</t>
  </si>
  <si>
    <t>Malosio Pietro Lelio</t>
  </si>
  <si>
    <t>Marco A confine OF</t>
  </si>
  <si>
    <t>Marchino B confine OF</t>
  </si>
  <si>
    <t>Marchino B</t>
  </si>
  <si>
    <t>Marchino Bernardino</t>
  </si>
  <si>
    <t>5 p 15 t</t>
  </si>
  <si>
    <t>16 L 17 S</t>
  </si>
  <si>
    <t>Offanengo (E, N)</t>
  </si>
  <si>
    <t>BO de Confini (Ricengo?, W, N)</t>
  </si>
  <si>
    <t>Commune di Porta di Serio per la Chiesa Parrocchiale</t>
  </si>
  <si>
    <t xml:space="preserve">Dondone d'Izano </t>
  </si>
  <si>
    <t>Cristofforo</t>
  </si>
  <si>
    <t>sedume ar. avid.o sutto</t>
  </si>
  <si>
    <t>Cecilia Boschirola d'Offanengo</t>
  </si>
  <si>
    <t>Commune di Porta di Serio per la Chiesa Parochiale</t>
  </si>
  <si>
    <t>Cristofforo Dondone d'Izano</t>
  </si>
  <si>
    <t>Chiesa*</t>
  </si>
  <si>
    <t>Chiesa med.ma</t>
  </si>
  <si>
    <t>27 L 8 S</t>
  </si>
  <si>
    <t>disciplina Vergonzana</t>
  </si>
  <si>
    <t>disciplina di Vergonzana</t>
  </si>
  <si>
    <t>Disciplina Vergonzana</t>
  </si>
  <si>
    <t>Vailati Medini</t>
  </si>
  <si>
    <t>Ressegotto</t>
  </si>
  <si>
    <t>11 p 3 t</t>
  </si>
  <si>
    <t>35 L 12 S</t>
  </si>
  <si>
    <t>Commune di Vergonzana</t>
  </si>
  <si>
    <t>Rocchi Guarini</t>
  </si>
  <si>
    <t>Rocchi Guarini aSO</t>
  </si>
  <si>
    <t>Pavese D</t>
  </si>
  <si>
    <t>Pavese Dom.co</t>
  </si>
  <si>
    <t>Sacramento e Rosario</t>
  </si>
  <si>
    <t>… aSO</t>
  </si>
  <si>
    <t>Camozzo GP</t>
  </si>
  <si>
    <t>Gio: Paolo Camozzo</t>
  </si>
  <si>
    <t>42 p 10 t</t>
  </si>
  <si>
    <t>139 L 11 S</t>
  </si>
  <si>
    <t>Scuola del S.S.mo Sacramento, è S.S.mo Rosario eretto nella Chiesa Parochiale [di Vergonzana?]</t>
  </si>
  <si>
    <t>Ghisetta</t>
  </si>
  <si>
    <t>Camilla Maddalena</t>
  </si>
  <si>
    <t>Ghisetta CM</t>
  </si>
  <si>
    <t>Camilla Maddalena Ghisetta</t>
  </si>
  <si>
    <t>Foresto (Il)</t>
  </si>
  <si>
    <t>11 p 23 t</t>
  </si>
  <si>
    <t>67 L 5 S</t>
  </si>
  <si>
    <t>Comandula d'Izano</t>
  </si>
  <si>
    <t>Domenica</t>
  </si>
  <si>
    <t>Bottin C</t>
  </si>
  <si>
    <t>Cristofforo Bottin</t>
  </si>
  <si>
    <t>Comandula D</t>
  </si>
  <si>
    <t>Domenica Comandula d'Izano</t>
  </si>
  <si>
    <t>scuola del S.s.mo di Vergonzana</t>
  </si>
  <si>
    <t>Santissimo Vergonzana</t>
  </si>
  <si>
    <t>11p 0 t</t>
  </si>
  <si>
    <t>33 L 0 S</t>
  </si>
  <si>
    <t>502/1</t>
  </si>
  <si>
    <t>Faccone</t>
  </si>
  <si>
    <t>aratorio?</t>
  </si>
  <si>
    <t>Ortaiette (Le)</t>
  </si>
  <si>
    <t>Marinone M mRA</t>
  </si>
  <si>
    <t>Faccone GP</t>
  </si>
  <si>
    <t>Gio: Paolo Faccone</t>
  </si>
  <si>
    <t>roggia nova</t>
  </si>
  <si>
    <t>Aureglio Faccone</t>
  </si>
  <si>
    <t>5 p 14 t</t>
  </si>
  <si>
    <t>39 L 12 S</t>
  </si>
  <si>
    <t>Domenico Pavese</t>
  </si>
  <si>
    <t>Francesco Benzo q. Gio: Maria</t>
  </si>
  <si>
    <t>Boschirola C</t>
  </si>
  <si>
    <t>Benzo F</t>
  </si>
  <si>
    <t>487/2</t>
  </si>
  <si>
    <t>Pavese</t>
  </si>
  <si>
    <t>Benzo</t>
  </si>
  <si>
    <t>Francesco</t>
  </si>
  <si>
    <t>q. Gio: Maria</t>
  </si>
  <si>
    <t>aratorio*</t>
  </si>
  <si>
    <t>Cagafrezze (Il)</t>
  </si>
  <si>
    <t>Crotto B col resto</t>
  </si>
  <si>
    <t>Scuola S.Rocco</t>
  </si>
  <si>
    <t>scuola di s.Rocco</t>
  </si>
  <si>
    <t>scuola S.Rocco</t>
  </si>
  <si>
    <t>Chiericato s. Michele</t>
  </si>
  <si>
    <t>Chiericato di santo Michele (d'Offanengo) posseduto dal R.do Seminario</t>
  </si>
  <si>
    <t>6 p 7 t</t>
  </si>
  <si>
    <t>21 L 2 S</t>
  </si>
  <si>
    <t>alle case in punta à d.a strada</t>
  </si>
  <si>
    <t>0 p 7 t</t>
  </si>
  <si>
    <t>2 L 12 S</t>
  </si>
  <si>
    <t>Brunetto d'Izano</t>
  </si>
  <si>
    <t>Bazza GB</t>
  </si>
  <si>
    <t>Gio: Batta: Bazza</t>
  </si>
  <si>
    <t>Disciplina di S.Maria Elisabehet</t>
  </si>
  <si>
    <t>9 p 22 t</t>
  </si>
  <si>
    <t>29 L 15 S</t>
  </si>
  <si>
    <t>q. Paolo</t>
  </si>
  <si>
    <t>Benello A</t>
  </si>
  <si>
    <t>Andrea Benello</t>
  </si>
  <si>
    <t xml:space="preserve">Argine </t>
  </si>
  <si>
    <t>Ferla</t>
  </si>
  <si>
    <t>Felicita</t>
  </si>
  <si>
    <t>3 p 0 t</t>
  </si>
  <si>
    <t>28 L 14 S</t>
  </si>
  <si>
    <t>Padiglione (Il)</t>
  </si>
  <si>
    <t>Noce D mRA</t>
  </si>
  <si>
    <t>10 p 0 t</t>
  </si>
  <si>
    <t>56 L 0 S</t>
  </si>
  <si>
    <t>Francesco Brunetto d'Izano</t>
  </si>
  <si>
    <t>Brunetto F</t>
  </si>
  <si>
    <t>Costa F</t>
  </si>
  <si>
    <t>Francesco Costa q. Paolo</t>
  </si>
  <si>
    <t>Felicita Ferla</t>
  </si>
  <si>
    <t xml:space="preserve">Felicita Ferla </t>
  </si>
  <si>
    <t>Francesco Guarino Rocco q. Gio: Batta d'Izano</t>
  </si>
  <si>
    <t>Guarino Rocco F</t>
  </si>
  <si>
    <t>Guarino Rocco d'Izano</t>
  </si>
  <si>
    <t>Mazzurino dF</t>
  </si>
  <si>
    <t>Pré:</t>
  </si>
  <si>
    <t>Mazzurino d'Izano</t>
  </si>
  <si>
    <t>Pré: Francesco Mazzurino d'Izano</t>
  </si>
  <si>
    <t>ara. avid.o</t>
  </si>
  <si>
    <t>Franc.co Guarino Rocco q. Gio: Batta:</t>
  </si>
  <si>
    <t>3 p 9 t</t>
  </si>
  <si>
    <t>10 L 2 S</t>
  </si>
  <si>
    <t>Bazza</t>
  </si>
  <si>
    <t>q. Andrea</t>
  </si>
  <si>
    <t>3 p 14 t</t>
  </si>
  <si>
    <t>11L 6 S</t>
  </si>
  <si>
    <t>Brolivo</t>
  </si>
  <si>
    <t>Gio: Andrea Benello q. Antonio</t>
  </si>
  <si>
    <t>Benello GA</t>
  </si>
  <si>
    <t>Fogarolo S mSCO o RA e Argine</t>
  </si>
  <si>
    <t>Costa F p</t>
  </si>
  <si>
    <t>Meleri p</t>
  </si>
  <si>
    <t>6 p 11 t</t>
  </si>
  <si>
    <t>42 L 5 S</t>
  </si>
  <si>
    <t>Gio: Paolo</t>
  </si>
  <si>
    <t>Camozzo d'Izano</t>
  </si>
  <si>
    <t>Guarin C</t>
  </si>
  <si>
    <t>Cristofforo Guarin</t>
  </si>
  <si>
    <t>Gio: Paolo Camozzo d'Izano</t>
  </si>
  <si>
    <t>Morandi</t>
  </si>
  <si>
    <t>Guarino S</t>
  </si>
  <si>
    <t>Stefano Guarino</t>
  </si>
  <si>
    <t>Gio:Batta Bazza q. Andrea</t>
  </si>
  <si>
    <t>16 L 0 S</t>
  </si>
  <si>
    <t>q. Agostino</t>
  </si>
  <si>
    <t>Franzone</t>
  </si>
  <si>
    <t>Gio:Pietro</t>
  </si>
  <si>
    <t>vitato asciutto / sedume</t>
  </si>
  <si>
    <t>Dom.co Faccone</t>
  </si>
  <si>
    <t>Domenico Faccone</t>
  </si>
  <si>
    <t>Faccone dG</t>
  </si>
  <si>
    <t>Prè. Giorgio Faccone</t>
  </si>
  <si>
    <t>Gio:Paolo Faccone q.Agostino</t>
  </si>
  <si>
    <t>4 p 4 t</t>
  </si>
  <si>
    <t>29 L 7 S</t>
  </si>
  <si>
    <t>10 p 19 t</t>
  </si>
  <si>
    <t>121 L 8 S</t>
  </si>
  <si>
    <t>Ghisetto</t>
  </si>
  <si>
    <t>Gio: Pietro</t>
  </si>
  <si>
    <t>q. Carlo</t>
  </si>
  <si>
    <t>Gio: Pietro Ghisetto q. Carlo</t>
  </si>
  <si>
    <t>10 p 2 t</t>
  </si>
  <si>
    <t>31 L 3 S</t>
  </si>
  <si>
    <t>q. Gierolamo</t>
  </si>
  <si>
    <t>Vailato d'Izano</t>
  </si>
  <si>
    <t>ara. sutto</t>
  </si>
  <si>
    <t>dell'Occhio A</t>
  </si>
  <si>
    <t>Bernardina Vailata</t>
  </si>
  <si>
    <t>9 p 0 t</t>
  </si>
  <si>
    <t>28 L 16 S</t>
  </si>
  <si>
    <t>142/143</t>
  </si>
  <si>
    <t>502/2</t>
  </si>
  <si>
    <t>Margaritta Ghisetta</t>
  </si>
  <si>
    <t>Ghisetta M</t>
  </si>
  <si>
    <t>Maddalena figliola di Simon del Miglio</t>
  </si>
  <si>
    <t xml:space="preserve">Ghisetta </t>
  </si>
  <si>
    <t>Margaritta</t>
  </si>
  <si>
    <t>del Miglio</t>
  </si>
  <si>
    <t>figliola di Simon</t>
  </si>
  <si>
    <t>1 p 1 t</t>
  </si>
  <si>
    <t>12 L 18 S</t>
  </si>
  <si>
    <t>no</t>
  </si>
  <si>
    <t>Abbreviazioni:</t>
  </si>
  <si>
    <t>RA mArgine</t>
  </si>
  <si>
    <t>Bonino GM</t>
  </si>
  <si>
    <t>Gioseffo M.a Bonino</t>
  </si>
  <si>
    <t>1 p 6 t</t>
  </si>
  <si>
    <t>11 L 5 S</t>
  </si>
  <si>
    <t>Pantaleon</t>
  </si>
  <si>
    <t>Pantaleon Crotto q. Agostino</t>
  </si>
  <si>
    <t>Pietro Giorgio</t>
  </si>
  <si>
    <t>q. Gio:Pietro</t>
  </si>
  <si>
    <t>Prè Pietro Giorgio Faccone q. Gio: Pietro</t>
  </si>
  <si>
    <t>ar. adr. avid.o, è sedume</t>
  </si>
  <si>
    <t>Dos Morone (Il)</t>
  </si>
  <si>
    <t>20 p 5 t</t>
  </si>
  <si>
    <t>118 L 5 S</t>
  </si>
  <si>
    <t>Pietro Paolo</t>
  </si>
  <si>
    <t>4 p 18 t</t>
  </si>
  <si>
    <t>33 L 18 S</t>
  </si>
  <si>
    <t>Natale B</t>
  </si>
  <si>
    <t>Manzi GP</t>
  </si>
  <si>
    <t>Gio: Pietro Manzi</t>
  </si>
  <si>
    <t>Bernard.no Natale</t>
  </si>
  <si>
    <t>Manzi GP mRE</t>
  </si>
  <si>
    <t>9 p 6 t</t>
  </si>
  <si>
    <t>27 L 15 S</t>
  </si>
  <si>
    <t>Gandoiolo</t>
  </si>
  <si>
    <t>Pietro Paolo Gandoiolo</t>
  </si>
  <si>
    <t>Pietro Franc.co Ghisetto</t>
  </si>
  <si>
    <t>Stefano, è Fralli Carioni q. Antonio</t>
  </si>
  <si>
    <t>537/1</t>
  </si>
  <si>
    <t>Pietro Franc.co</t>
  </si>
  <si>
    <t>Carioni</t>
  </si>
  <si>
    <t>Stefano, è Fralli</t>
  </si>
  <si>
    <t>Ghisetto GP con il resto aSO</t>
  </si>
  <si>
    <t>sedume ar. adr.</t>
  </si>
  <si>
    <t>sedume /aratorio irriguo</t>
  </si>
  <si>
    <t>17 p 0 t</t>
  </si>
  <si>
    <t>140 L 16 S</t>
  </si>
  <si>
    <t>Gerola (La)</t>
  </si>
  <si>
    <t>SD m Menasutto</t>
  </si>
  <si>
    <t>Carione S [m Menasutto]</t>
  </si>
  <si>
    <t>7 p 17 t</t>
  </si>
  <si>
    <t>11 L 8 t</t>
  </si>
  <si>
    <t>Fantino d'Izano</t>
  </si>
  <si>
    <t>Vicenzo</t>
  </si>
  <si>
    <t>Vicenzo Fantino d'Izano</t>
  </si>
  <si>
    <t>ar. avidato sutto</t>
  </si>
  <si>
    <t>5 p 12 t</t>
  </si>
  <si>
    <t>19 L 0 S</t>
  </si>
  <si>
    <t>Ghisette</t>
  </si>
  <si>
    <t>Vittoria, è Stella sorelle</t>
  </si>
  <si>
    <t>Vittoria, è Stella sorelle Ghisette</t>
  </si>
  <si>
    <t>Ghisette VS</t>
  </si>
  <si>
    <t>Tegna (Il)</t>
  </si>
  <si>
    <t>4 p 13 t</t>
  </si>
  <si>
    <t>25 L 11 S</t>
  </si>
  <si>
    <t>Chiese</t>
  </si>
  <si>
    <t>Convento dé Rj Rj.di CanoniciJ Regolari di s.to Benedetto</t>
  </si>
  <si>
    <t>Pianette (Le)</t>
  </si>
  <si>
    <t>Commissaria Cavagna aSO</t>
  </si>
  <si>
    <t>ar., parte adr., é parte a Zerbio</t>
  </si>
  <si>
    <t>misto aratorio irriguo / incolto</t>
  </si>
  <si>
    <t>S.Benedetto (Zena 546) mBO Cerudella</t>
  </si>
  <si>
    <t>BO Cerudella</t>
  </si>
  <si>
    <t>Bochello Cerudella</t>
  </si>
  <si>
    <t>Zena (La)</t>
  </si>
  <si>
    <t>Vigo SGT A mRA adaq.ra</t>
  </si>
  <si>
    <t>S.Benedetto mBO Cerudella</t>
  </si>
  <si>
    <t>RA adaq.ra</t>
  </si>
  <si>
    <t>Scannavino (Il)</t>
  </si>
  <si>
    <t>Zurla A mRA</t>
  </si>
  <si>
    <t>ar. adr., et La maggior parte avid.o</t>
  </si>
  <si>
    <t>SD Galvagnini mBO Menasutto</t>
  </si>
  <si>
    <t>Testa G mBO Cerudella</t>
  </si>
  <si>
    <t>SD di Madegnano</t>
  </si>
  <si>
    <t>in punta p</t>
  </si>
  <si>
    <t>bochello menasutto</t>
  </si>
  <si>
    <t>bochello Cerudella</t>
  </si>
  <si>
    <t>Strada Maestra bis e strade specificate</t>
  </si>
  <si>
    <t>strada dei Galvagnini, strada di Madegnano</t>
  </si>
  <si>
    <t>S.Benedetto (Castelnuovo) mpBO menasutto</t>
  </si>
  <si>
    <t>sera Castell' Novo  (p BO Menasutto)</t>
  </si>
  <si>
    <t>aratorio irriguo/  vitato irriguo (&gt;) / sedume</t>
  </si>
  <si>
    <t>471 p 19 t</t>
  </si>
  <si>
    <t>2561 L 4 S</t>
  </si>
  <si>
    <t>165/2</t>
  </si>
  <si>
    <t>Chios Priamo (Il)</t>
  </si>
  <si>
    <t>4 L 3 S</t>
  </si>
  <si>
    <t>Malé (Il)</t>
  </si>
  <si>
    <t>70 p 0 t</t>
  </si>
  <si>
    <t>255 L 10 S</t>
  </si>
  <si>
    <t>bochello Gavazzolo</t>
  </si>
  <si>
    <t>bochello Garzida</t>
  </si>
  <si>
    <t>274/2</t>
  </si>
  <si>
    <t>553/1</t>
  </si>
  <si>
    <t>275/2</t>
  </si>
  <si>
    <t>[…, Pré]</t>
  </si>
  <si>
    <t>aratorio irriguo / irriguo vitato</t>
  </si>
  <si>
    <t>aratorio irriguo / prato</t>
  </si>
  <si>
    <t>RE Patrino C mBO</t>
  </si>
  <si>
    <t>Vecchi Marchesina M con il resto</t>
  </si>
  <si>
    <t>Oldo A mFO</t>
  </si>
  <si>
    <t>77 p 11 t</t>
  </si>
  <si>
    <t>382 L 4 S</t>
  </si>
  <si>
    <t>553/2</t>
  </si>
  <si>
    <t>Maddalena Vecchi Marchesini</t>
  </si>
  <si>
    <t>Vecchi Marchesini</t>
  </si>
  <si>
    <t>Nicco F con il resto</t>
  </si>
  <si>
    <t>14 p 0 t</t>
  </si>
  <si>
    <t>68 L 5 S</t>
  </si>
  <si>
    <t>Chiericato di s.Michele d'Offanengo</t>
  </si>
  <si>
    <t>Crotti G ff q A</t>
  </si>
  <si>
    <t>Gio:, e fralli Crotti q. Agno.</t>
  </si>
  <si>
    <t>15 p 8 t</t>
  </si>
  <si>
    <t>64 L 18 S</t>
  </si>
  <si>
    <t>Vescovato di Crema</t>
  </si>
  <si>
    <t>Campalosio</t>
  </si>
  <si>
    <t>Zurla GF p mBO</t>
  </si>
  <si>
    <t>157/158</t>
  </si>
  <si>
    <t>87 p 10 t</t>
  </si>
  <si>
    <t>262 L 4 S</t>
  </si>
  <si>
    <t>Canonicato primo Santa Maria d'Offanengo</t>
  </si>
  <si>
    <t>4 p 23 t</t>
  </si>
  <si>
    <t>13 L 19 S</t>
  </si>
  <si>
    <t>89 p 13 t</t>
  </si>
  <si>
    <t>319 L 9 S</t>
  </si>
  <si>
    <t>[Dosso (Il)]</t>
  </si>
  <si>
    <t>(Dosso la Novella)</t>
  </si>
  <si>
    <t>Roggia*</t>
  </si>
  <si>
    <t>(il Campazzo di mezza via)</t>
  </si>
  <si>
    <t>01 - L'Aglio ms Antonio</t>
  </si>
  <si>
    <t>02 - Oldo Andrea</t>
  </si>
  <si>
    <t>03 - Torta Andrea</t>
  </si>
  <si>
    <t>04 - Tensini Ms Antonio Maria e ff</t>
  </si>
  <si>
    <t>05 - Vigo SGToffetti ND Antonia</t>
  </si>
  <si>
    <t>06 - Zurla ms Alessandro</t>
  </si>
  <si>
    <t>07 - Della Noce Fachinetto Benedetto</t>
  </si>
  <si>
    <t>08 - Valente Ms. Bartolomeo</t>
  </si>
  <si>
    <t>09 - Commissaria Ceruta</t>
  </si>
  <si>
    <t>10 - Commissaria Cavagna</t>
  </si>
  <si>
    <t>11 - Consortio BVM</t>
  </si>
  <si>
    <t>12 - Consortio Sacramento</t>
  </si>
  <si>
    <t>13 - Ferraria Cattarina</t>
  </si>
  <si>
    <t>14 - Malosio Carlo</t>
  </si>
  <si>
    <t>15 - Patrino Ms Carlo</t>
  </si>
  <si>
    <t>16 - Setteguaiti Claudia</t>
  </si>
  <si>
    <t>17 - Disciplina Porta Serio</t>
  </si>
  <si>
    <t>18 - Disciplina S.Marta</t>
  </si>
  <si>
    <t>19 - Della Noce Domenico</t>
  </si>
  <si>
    <t>20 - Usubello Domenico</t>
  </si>
  <si>
    <t>21 - Borsatti Francesco Odoardo</t>
  </si>
  <si>
    <t>22 - Cavagno Zanello Francesco</t>
  </si>
  <si>
    <t>23 - Cassano Ms. Fulvio</t>
  </si>
  <si>
    <t>24 - Gambazocco Ms Francesco</t>
  </si>
  <si>
    <t>25 - Molendi Francesco e fratelli</t>
  </si>
  <si>
    <t>26 - Nicchi Francesco e Prè Gioseffo ff</t>
  </si>
  <si>
    <t>27 - Pizzocaro Antonio Francesco Alfiere</t>
  </si>
  <si>
    <t>28 - Vimercati Ms. Fulvio ff</t>
  </si>
  <si>
    <t>29 - Aquadri Giovanna Maria</t>
  </si>
  <si>
    <t>30 - Bonsignore Gio:Antonio</t>
  </si>
  <si>
    <t>31 - Bonino Gioseffo Maria</t>
  </si>
  <si>
    <t>32 - Bettinzolo Galdino Eredi</t>
  </si>
  <si>
    <t>33 - Bremaschi G.Cesare e Paride ff</t>
  </si>
  <si>
    <t>01 - Facconi Aurelio e Gio.Pietro ff</t>
  </si>
  <si>
    <t>02 - dall'Occhio Antonio (IZ)</t>
  </si>
  <si>
    <t>03 - Crotto Bertolameo</t>
  </si>
  <si>
    <t>04 - Marcarino Bertolameo</t>
  </si>
  <si>
    <t>05 - Rossetto Bertolameo</t>
  </si>
  <si>
    <t>06 - Vailada Bernardina (IZ)</t>
  </si>
  <si>
    <t>07 - Boschirola Cecilia (OF)</t>
  </si>
  <si>
    <t xml:space="preserve">08 - Comune di P.S. </t>
  </si>
  <si>
    <t>09 - Dondone Cristoforo (IZ)</t>
  </si>
  <si>
    <t>10 - Comune di Vergonzana</t>
  </si>
  <si>
    <t>11 - Ghisetta Camilla Maddalena</t>
  </si>
  <si>
    <t>12 - Comandula Domenica (IZ)</t>
  </si>
  <si>
    <t>13 - Faccone Domenico</t>
  </si>
  <si>
    <t>14 - Pavese Domenico</t>
  </si>
  <si>
    <t>15 - Benzo Francesco</t>
  </si>
  <si>
    <t>16 - Brunetto Francesco (IZ)</t>
  </si>
  <si>
    <t>17 - Costa Francesco</t>
  </si>
  <si>
    <t>18 - Ferla Felicita</t>
  </si>
  <si>
    <t>19 - Guarino Rocco Francesco (IZ)</t>
  </si>
  <si>
    <t>20 - Mazzurino Prè Francesco (IZ)</t>
  </si>
  <si>
    <t>21 - Bazza Gio:Batta.</t>
  </si>
  <si>
    <t>22 - Benello Gio:Andrea</t>
  </si>
  <si>
    <t>23 - Camozzo Gio:Paolo (IZ)</t>
  </si>
  <si>
    <t>24 Faccone Gio:Paolo</t>
  </si>
  <si>
    <t>25 - Franzone Gio: Pietro</t>
  </si>
  <si>
    <t>26 - Ghisetto Gio:Pietro</t>
  </si>
  <si>
    <t>27 - Vailato Gio:Batta:</t>
  </si>
  <si>
    <t>28 - Ghisetta Margaritta</t>
  </si>
  <si>
    <t>29 - Maddalena figlia di Simon del Miglio</t>
  </si>
  <si>
    <t>30 - Oratorio BVM della Pietà</t>
  </si>
  <si>
    <t>01 - Convento di S.Benedetto</t>
  </si>
  <si>
    <t>31 - Crotto Pantaleon</t>
  </si>
  <si>
    <t>32 - Faccone Pré. Pietro Giorgio</t>
  </si>
  <si>
    <t>33 - Gandoiolo Pietro Paolo</t>
  </si>
  <si>
    <t>34 - Ghisetto Pietro Franc.co</t>
  </si>
  <si>
    <t>35 - Carioni Stefano ff</t>
  </si>
  <si>
    <t>36 - Fantino Vicenzo (IZ)</t>
  </si>
  <si>
    <t>37 - Ghisette Vittoria ss</t>
  </si>
  <si>
    <t>02 - Malosio Carlo all'Ecclesiastico</t>
  </si>
  <si>
    <t>03 - Usubello Domenico all'Ecclesiastico</t>
  </si>
  <si>
    <t>04 - Nicco Francesc o Pré Gioseffo ff all'Ecclesiastico</t>
  </si>
  <si>
    <t>05 - Vecchi Marchesini Maddalena all'Ecclesiastico</t>
  </si>
  <si>
    <t>06 - Chiericato San Michele (OF)</t>
  </si>
  <si>
    <t>07 - Vescovato di Crema</t>
  </si>
  <si>
    <t>08 - Canonicato 1° S.M. (OF)</t>
  </si>
  <si>
    <t>09 - Chiericato di S.Lorenzo (OF)</t>
  </si>
  <si>
    <t>10 Chiericato di S.Lorenzo (OF) aggiunto ma fuori riepilogo e senza estimo</t>
  </si>
  <si>
    <t>Chiericato Santo Lorenzo d'Offanengo [Caffo]</t>
  </si>
  <si>
    <t>Chiericato Santo Lorenzo d'Offanengo [Brigante]</t>
  </si>
  <si>
    <t>29 p 9 t</t>
  </si>
  <si>
    <t>110 L 4 S</t>
  </si>
  <si>
    <t>[0]</t>
  </si>
  <si>
    <t>Sabbadino (Il)</t>
  </si>
  <si>
    <t>[x]</t>
  </si>
  <si>
    <t>Maestrello (Il)</t>
  </si>
  <si>
    <t>Nicolò Maria</t>
  </si>
  <si>
    <t>aratorio irriguo (vitato asciutto?)*</t>
  </si>
  <si>
    <t>Zurla GF p</t>
  </si>
  <si>
    <t>Toffetti  aSO</t>
  </si>
  <si>
    <t>Toffetti  mSCO</t>
  </si>
  <si>
    <t>a volte sembra essere usato per Antonia Vigo SGT</t>
  </si>
  <si>
    <t>Toffetti mRE</t>
  </si>
  <si>
    <t>35 - Benvenuto ms Giulio</t>
  </si>
  <si>
    <t>36 - Eredità Giulio de Benedetti</t>
  </si>
  <si>
    <t>37 - Castagna Gio.Giacomo ff</t>
  </si>
  <si>
    <t>39 - Dotto Prè Gio.Batta</t>
  </si>
  <si>
    <t>41 - Patrino Ms Gio.Andrea</t>
  </si>
  <si>
    <t>42 - Sangiovan Toffetti NH Gio:Luiggi</t>
  </si>
  <si>
    <t>43 - Sangiovanni Giacomo</t>
  </si>
  <si>
    <t>44 - Testa Giulio</t>
  </si>
  <si>
    <t xml:space="preserve">45 - Zurli Ms. Gio.Fermo ed Hettore ff </t>
  </si>
  <si>
    <t>46 - Eredità Ms. Livio Fogarolo</t>
  </si>
  <si>
    <t>47 - Meriga Laura</t>
  </si>
  <si>
    <t>48 - Bondenti Marco Antonio e Camillo ff</t>
  </si>
  <si>
    <t>49 - Marinone Mario</t>
  </si>
  <si>
    <t>50 - Vecchi Marchesina Madalena</t>
  </si>
  <si>
    <t>51 - Bondente Conte Nicolò Maria</t>
  </si>
  <si>
    <t>52 - Ospitale delli Espositi</t>
  </si>
  <si>
    <t>53 - Bondente Prè. Pietro</t>
  </si>
  <si>
    <t>54 - Crotto Prè Pietro</t>
  </si>
  <si>
    <t>55 - Guerina Paola da BG</t>
  </si>
  <si>
    <t>56 - Patrino Ms. Pantaleone</t>
  </si>
  <si>
    <t>57 - Ponte del Serio</t>
  </si>
  <si>
    <t>58 - Borromeo Conte Renatto</t>
  </si>
  <si>
    <t>59 - Dotto Silvestro</t>
  </si>
  <si>
    <t>60 - Fogarolo Ms. Scipion</t>
  </si>
  <si>
    <t>61 - Dornetto Valerio</t>
  </si>
  <si>
    <t>Boccalaro (Il)</t>
  </si>
  <si>
    <t>34- Bremaschi Giacinto</t>
  </si>
  <si>
    <t>38 - Crotti Giovanni ff</t>
  </si>
  <si>
    <t>40 - Gio:Paolo e Antonio Feccia ff</t>
  </si>
  <si>
    <t>borsatti mRE</t>
  </si>
  <si>
    <t>Ha terreni a Izano e non a Porta Serio</t>
  </si>
  <si>
    <t>prato stabile</t>
  </si>
  <si>
    <t>ara. avid.to</t>
  </si>
  <si>
    <t>Palosco (Il)</t>
  </si>
  <si>
    <t>SM mBO Menasutto</t>
  </si>
  <si>
    <t>ortaglia irrigua</t>
  </si>
  <si>
    <t>in puonta strada</t>
  </si>
  <si>
    <t xml:space="preserve">... </t>
  </si>
  <si>
    <t>[metà]</t>
  </si>
  <si>
    <t>Sacramento e Rosario PS</t>
  </si>
  <si>
    <t>Brolo senza Frute</t>
  </si>
  <si>
    <t>[Espositi sabbia nuda]</t>
  </si>
  <si>
    <t>incolto ?</t>
  </si>
  <si>
    <t>cfr Comune di V.</t>
  </si>
  <si>
    <t>cfr. Chiericato SM</t>
  </si>
  <si>
    <t>Sono la stessa cosa, in comune di Izano</t>
  </si>
  <si>
    <t>Totale</t>
  </si>
  <si>
    <t>Progressivo</t>
  </si>
  <si>
    <t>Numero proprietario</t>
  </si>
  <si>
    <t>Pagine</t>
  </si>
  <si>
    <t xml:space="preserve">Totali proprietari: mq </t>
  </si>
  <si>
    <t>Totali proprietari: valore annotato case in Lire</t>
  </si>
  <si>
    <t>Totali proprietari: estimo decimale calcolato terre</t>
  </si>
  <si>
    <t>Coefficiente d'estimo terre Soldi</t>
  </si>
  <si>
    <t>Coefficiente d'estimo terre denari</t>
  </si>
  <si>
    <t>Coefficiente d'estimo case Soldi</t>
  </si>
  <si>
    <t>Coefficiente d'estimo case Denari</t>
  </si>
  <si>
    <t xml:space="preserve">L'Aglio </t>
  </si>
  <si>
    <t>01</t>
  </si>
  <si>
    <t>02</t>
  </si>
  <si>
    <t xml:space="preserve">Oldo </t>
  </si>
  <si>
    <t>03</t>
  </si>
  <si>
    <t xml:space="preserve">Torta </t>
  </si>
  <si>
    <t>04</t>
  </si>
  <si>
    <t xml:space="preserve">Tensini </t>
  </si>
  <si>
    <t xml:space="preserve">Ms </t>
  </si>
  <si>
    <t>Antonio Maria e ff</t>
  </si>
  <si>
    <t>05</t>
  </si>
  <si>
    <t xml:space="preserve">Vigo SG Toffetti </t>
  </si>
  <si>
    <t xml:space="preserve">ND </t>
  </si>
  <si>
    <t>06</t>
  </si>
  <si>
    <t xml:space="preserve"> ms </t>
  </si>
  <si>
    <t>07</t>
  </si>
  <si>
    <t xml:space="preserve">Della Noce Fachinetto </t>
  </si>
  <si>
    <t>08</t>
  </si>
  <si>
    <t xml:space="preserve">Valente </t>
  </si>
  <si>
    <t>09</t>
  </si>
  <si>
    <t>10</t>
  </si>
  <si>
    <t xml:space="preserve"> Commissaria del q. Mauritio Cavagna di Putti</t>
  </si>
  <si>
    <t>11</t>
  </si>
  <si>
    <t>Consortio della BVM mater Misericordie nella Cathedrale</t>
  </si>
  <si>
    <t>12</t>
  </si>
  <si>
    <t>13</t>
  </si>
  <si>
    <t xml:space="preserve">Ferraria </t>
  </si>
  <si>
    <t>14</t>
  </si>
  <si>
    <t xml:space="preserve">Malosio </t>
  </si>
  <si>
    <t>15</t>
  </si>
  <si>
    <t xml:space="preserve">Patrino </t>
  </si>
  <si>
    <t>1-4</t>
  </si>
  <si>
    <t>6-7</t>
  </si>
  <si>
    <t>8-23</t>
  </si>
  <si>
    <t>24-26</t>
  </si>
  <si>
    <t>27-28</t>
  </si>
  <si>
    <t>29-31</t>
  </si>
  <si>
    <t>32</t>
  </si>
  <si>
    <t>33</t>
  </si>
  <si>
    <t>34-36</t>
  </si>
  <si>
    <t>38-40</t>
  </si>
  <si>
    <t>37</t>
  </si>
  <si>
    <t>41-44</t>
  </si>
  <si>
    <t>16</t>
  </si>
  <si>
    <t xml:space="preserve">Setteguaiti </t>
  </si>
  <si>
    <t>45-46</t>
  </si>
  <si>
    <t>17</t>
  </si>
  <si>
    <t>46</t>
  </si>
  <si>
    <t>18</t>
  </si>
  <si>
    <t>47</t>
  </si>
  <si>
    <t>47-50</t>
  </si>
  <si>
    <t xml:space="preserve">19 </t>
  </si>
  <si>
    <t xml:space="preserve">Della Noce </t>
  </si>
  <si>
    <t>20</t>
  </si>
  <si>
    <t xml:space="preserve">Usubello </t>
  </si>
  <si>
    <t>51-54</t>
  </si>
  <si>
    <t>21</t>
  </si>
  <si>
    <t>55-56</t>
  </si>
  <si>
    <t>57-58</t>
  </si>
  <si>
    <t>22</t>
  </si>
  <si>
    <t>58-61</t>
  </si>
  <si>
    <t>62-63</t>
  </si>
  <si>
    <t>24</t>
  </si>
  <si>
    <t>63-64</t>
  </si>
  <si>
    <t>64-65</t>
  </si>
  <si>
    <t>26</t>
  </si>
  <si>
    <t>25</t>
  </si>
  <si>
    <t>66-67</t>
  </si>
  <si>
    <t>27</t>
  </si>
  <si>
    <t>67-69</t>
  </si>
  <si>
    <t>28</t>
  </si>
  <si>
    <t>29</t>
  </si>
  <si>
    <t>70</t>
  </si>
  <si>
    <t>30</t>
  </si>
  <si>
    <t>31</t>
  </si>
  <si>
    <t>34</t>
  </si>
  <si>
    <t>35</t>
  </si>
  <si>
    <t>36</t>
  </si>
  <si>
    <t>38</t>
  </si>
  <si>
    <t>80-83</t>
  </si>
  <si>
    <t>39</t>
  </si>
  <si>
    <t>84-85</t>
  </si>
  <si>
    <t>40</t>
  </si>
  <si>
    <t>85</t>
  </si>
  <si>
    <t>86</t>
  </si>
  <si>
    <t>42</t>
  </si>
  <si>
    <t>43</t>
  </si>
  <si>
    <t>87</t>
  </si>
  <si>
    <t>88</t>
  </si>
  <si>
    <t>44</t>
  </si>
  <si>
    <t>41</t>
  </si>
  <si>
    <t>88-89</t>
  </si>
  <si>
    <t>45</t>
  </si>
  <si>
    <t>89-90</t>
  </si>
  <si>
    <t>90-92</t>
  </si>
  <si>
    <t>92</t>
  </si>
  <si>
    <t>48</t>
  </si>
  <si>
    <t>93-95</t>
  </si>
  <si>
    <t>49</t>
  </si>
  <si>
    <t>95-96</t>
  </si>
  <si>
    <t>50</t>
  </si>
  <si>
    <t>96-97</t>
  </si>
  <si>
    <t>51</t>
  </si>
  <si>
    <t>97-101</t>
  </si>
  <si>
    <t>52</t>
  </si>
  <si>
    <t>102</t>
  </si>
  <si>
    <t>53</t>
  </si>
  <si>
    <t>103</t>
  </si>
  <si>
    <t>54</t>
  </si>
  <si>
    <t>103-108</t>
  </si>
  <si>
    <t>109-110</t>
  </si>
  <si>
    <t>56</t>
  </si>
  <si>
    <t>55</t>
  </si>
  <si>
    <t>110-118</t>
  </si>
  <si>
    <t>57</t>
  </si>
  <si>
    <t>119</t>
  </si>
  <si>
    <t>58</t>
  </si>
  <si>
    <t>59</t>
  </si>
  <si>
    <t>119-120</t>
  </si>
  <si>
    <t>120-121</t>
  </si>
  <si>
    <t>121-124</t>
  </si>
  <si>
    <t>125</t>
  </si>
  <si>
    <t>Progressivo proprietari</t>
  </si>
  <si>
    <t>Progressivo proprietari per categoria</t>
  </si>
  <si>
    <t>8-24</t>
  </si>
  <si>
    <t>24-27</t>
  </si>
  <si>
    <t>27-29</t>
  </si>
  <si>
    <t>29-32</t>
  </si>
  <si>
    <t>34-37</t>
  </si>
  <si>
    <t>127</t>
  </si>
  <si>
    <t>60</t>
  </si>
  <si>
    <t>61</t>
  </si>
  <si>
    <t>136-137</t>
  </si>
  <si>
    <t>q. Gio.Batta</t>
  </si>
  <si>
    <t>139-140</t>
  </si>
  <si>
    <t>142-143</t>
  </si>
  <si>
    <t>145-146</t>
  </si>
  <si>
    <t>147-148</t>
  </si>
  <si>
    <t>150-152</t>
  </si>
  <si>
    <t>1 P 0 t</t>
  </si>
  <si>
    <t>1 p 0 t</t>
  </si>
  <si>
    <t>154-155</t>
  </si>
  <si>
    <t>157-158</t>
  </si>
  <si>
    <t>23</t>
  </si>
  <si>
    <t>(Il Novello)</t>
  </si>
  <si>
    <t xml:space="preserve">Cognome </t>
  </si>
  <si>
    <t>Luogo</t>
  </si>
  <si>
    <t>Membri</t>
  </si>
  <si>
    <t>Pagina</t>
  </si>
  <si>
    <t>Famigli e servitori</t>
  </si>
  <si>
    <t>Preti</t>
  </si>
  <si>
    <t>numero</t>
  </si>
  <si>
    <t>titolo</t>
  </si>
  <si>
    <t>soprannome</t>
  </si>
  <si>
    <t>Algisi</t>
  </si>
  <si>
    <t>Vinzenzo</t>
  </si>
  <si>
    <t>q Giacomo</t>
  </si>
  <si>
    <t>Bricol (Il)</t>
  </si>
  <si>
    <t>Visinanza</t>
  </si>
  <si>
    <t>Memello</t>
  </si>
  <si>
    <t>Cristoforo</t>
  </si>
  <si>
    <t>q Agustino</t>
  </si>
  <si>
    <t>Duzi</t>
  </si>
  <si>
    <t>q Gabriello</t>
  </si>
  <si>
    <t>Bergam.co</t>
  </si>
  <si>
    <t>Fornaro</t>
  </si>
  <si>
    <t>Gioan Pietro</t>
  </si>
  <si>
    <t>q Ludovico</t>
  </si>
  <si>
    <t>Cavagno</t>
  </si>
  <si>
    <t>Agustino</t>
  </si>
  <si>
    <t>q Zanello</t>
  </si>
  <si>
    <t>Alberti</t>
  </si>
  <si>
    <t>Marchino</t>
  </si>
  <si>
    <t>q Antonio</t>
  </si>
  <si>
    <t>q Bastiano</t>
  </si>
  <si>
    <t>Paiero</t>
  </si>
  <si>
    <t>Batista</t>
  </si>
  <si>
    <t>q Bern.do</t>
  </si>
  <si>
    <t>Pavolo</t>
  </si>
  <si>
    <t>Giroletto</t>
  </si>
  <si>
    <t>q Gioan Maria</t>
  </si>
  <si>
    <t>Rasini (?)</t>
  </si>
  <si>
    <t>q Gioan Pietro</t>
  </si>
  <si>
    <t>Valdamero</t>
  </si>
  <si>
    <t>q Vizenzo</t>
  </si>
  <si>
    <t>Fillipone</t>
  </si>
  <si>
    <t>q Batista</t>
  </si>
  <si>
    <t>Re</t>
  </si>
  <si>
    <t>Lucija</t>
  </si>
  <si>
    <t>q Gioan</t>
  </si>
  <si>
    <t>vedova</t>
  </si>
  <si>
    <t>Perato Michel</t>
  </si>
  <si>
    <t>q Bern.no</t>
  </si>
  <si>
    <t>sign.r</t>
  </si>
  <si>
    <t>Spino</t>
  </si>
  <si>
    <t>Bertolame</t>
  </si>
  <si>
    <t>Lucino</t>
  </si>
  <si>
    <t>q Venturino</t>
  </si>
  <si>
    <t>Tomaso</t>
  </si>
  <si>
    <t>Gallicano</t>
  </si>
  <si>
    <t>q Bertolameo</t>
  </si>
  <si>
    <t>Milanese</t>
  </si>
  <si>
    <t>Lodesano</t>
  </si>
  <si>
    <t>Agostino</t>
  </si>
  <si>
    <t>Vezol</t>
  </si>
  <si>
    <t>Ber.co</t>
  </si>
  <si>
    <t>Machal</t>
  </si>
  <si>
    <t>q Andrea</t>
  </si>
  <si>
    <t>Ceruti (di)</t>
  </si>
  <si>
    <t>Ceruto</t>
  </si>
  <si>
    <t>Comino</t>
  </si>
  <si>
    <t>Bedolchi</t>
  </si>
  <si>
    <t>Robatti</t>
  </si>
  <si>
    <t>Orsina</t>
  </si>
  <si>
    <t>Valdamero Antonio</t>
  </si>
  <si>
    <t>Cavagnio</t>
  </si>
  <si>
    <t>m.r</t>
  </si>
  <si>
    <t>Zanello</t>
  </si>
  <si>
    <t>q Polo</t>
  </si>
  <si>
    <t>Faconi</t>
  </si>
  <si>
    <t>Gioan</t>
  </si>
  <si>
    <t>q Pietro</t>
  </si>
  <si>
    <t>Belino</t>
  </si>
  <si>
    <t>Dolera</t>
  </si>
  <si>
    <t>Pietro Antonio</t>
  </si>
  <si>
    <t>Vitta Boni</t>
  </si>
  <si>
    <t>Domin.ca</t>
  </si>
  <si>
    <t>q Stefano</t>
  </si>
  <si>
    <t>Calzo (da) Comino</t>
  </si>
  <si>
    <t>Usibelli</t>
  </si>
  <si>
    <t>Gioan Arico</t>
  </si>
  <si>
    <t>q Ambrosio</t>
  </si>
  <si>
    <t>Zola</t>
  </si>
  <si>
    <t>q Betino</t>
  </si>
  <si>
    <t>Bigoni (di)</t>
  </si>
  <si>
    <t>Fachoni</t>
  </si>
  <si>
    <t>q Ber.no</t>
  </si>
  <si>
    <t>Cominetti</t>
  </si>
  <si>
    <t>Iacom</t>
  </si>
  <si>
    <t>Filippo</t>
  </si>
  <si>
    <t>Paiarino</t>
  </si>
  <si>
    <t>Caterina</t>
  </si>
  <si>
    <t>da Covo</t>
  </si>
  <si>
    <t>Vezoli</t>
  </si>
  <si>
    <t>Berga.co</t>
  </si>
  <si>
    <t>Michel</t>
  </si>
  <si>
    <t>Pinferetto</t>
  </si>
  <si>
    <t>Bern.no</t>
  </si>
  <si>
    <t>Putti (di)</t>
  </si>
  <si>
    <t>Gioan Pavolo</t>
  </si>
  <si>
    <t>Morino</t>
  </si>
  <si>
    <t>q Benedetto</t>
  </si>
  <si>
    <t>Marini</t>
  </si>
  <si>
    <t>Peneri</t>
  </si>
  <si>
    <t>Allovisio</t>
  </si>
  <si>
    <t>il sC.</t>
  </si>
  <si>
    <t>q Bertolamio</t>
  </si>
  <si>
    <t>Vanelli</t>
  </si>
  <si>
    <t>q Cristoforo</t>
  </si>
  <si>
    <t>Berg.co</t>
  </si>
  <si>
    <t>Chiara</t>
  </si>
  <si>
    <t>Patrino Cristoforo</t>
  </si>
  <si>
    <t>q. Batista</t>
  </si>
  <si>
    <t>Cremonesi</t>
  </si>
  <si>
    <t>Gioan Iacomo</t>
  </si>
  <si>
    <t>Gioan Antonio</t>
  </si>
  <si>
    <t xml:space="preserve">Marà </t>
  </si>
  <si>
    <t>q Allessandro</t>
  </si>
  <si>
    <t>Bianchesso</t>
  </si>
  <si>
    <t>Mateo</t>
  </si>
  <si>
    <t>q Pavolo</t>
  </si>
  <si>
    <t>Bolbi</t>
  </si>
  <si>
    <t>Bandirali Girardo</t>
  </si>
  <si>
    <t>Benelli</t>
  </si>
  <si>
    <t>Meleri Giacomo</t>
  </si>
  <si>
    <t>Manfredi</t>
  </si>
  <si>
    <t>Gioanna</t>
  </si>
  <si>
    <t>q Gielmino</t>
  </si>
  <si>
    <t>Dondoni</t>
  </si>
  <si>
    <t>Offredi</t>
  </si>
  <si>
    <t>q Gelmino</t>
  </si>
  <si>
    <t>Gisetti</t>
  </si>
  <si>
    <t>q Francesco</t>
  </si>
  <si>
    <t>Tacha</t>
  </si>
  <si>
    <t>Ber.no</t>
  </si>
  <si>
    <t>Rescho</t>
  </si>
  <si>
    <t>Nicholo</t>
  </si>
  <si>
    <t>Borgetto et fornaci</t>
  </si>
  <si>
    <t>Isabetta</t>
  </si>
  <si>
    <t>Bettino Antonio</t>
  </si>
  <si>
    <t>q Gioan Pavolo</t>
  </si>
  <si>
    <t>Colombetto</t>
  </si>
  <si>
    <t>Santina</t>
  </si>
  <si>
    <t>… Pantellion</t>
  </si>
  <si>
    <t>Zilliano</t>
  </si>
  <si>
    <t>Fratonoli</t>
  </si>
  <si>
    <t>Bongioli</t>
  </si>
  <si>
    <t>q …</t>
  </si>
  <si>
    <t>Vailato</t>
  </si>
  <si>
    <t>Costa Ludovico</t>
  </si>
  <si>
    <t>q Pantellione</t>
  </si>
  <si>
    <t>Loteri Giacomo</t>
  </si>
  <si>
    <t>Loteri</t>
  </si>
  <si>
    <t>Zaninello</t>
  </si>
  <si>
    <t>Giovannina</t>
  </si>
  <si>
    <t>Farfengo Gioan Antonio</t>
  </si>
  <si>
    <t>Melleri</t>
  </si>
  <si>
    <t>Vizenzo</t>
  </si>
  <si>
    <t>q Gidino</t>
  </si>
  <si>
    <t>Martinello</t>
  </si>
  <si>
    <t>Gioan Angelo</t>
  </si>
  <si>
    <t>Fanganino</t>
  </si>
  <si>
    <t>Maifredo</t>
  </si>
  <si>
    <t>Angelo</t>
  </si>
  <si>
    <t>[Locadello]</t>
  </si>
  <si>
    <t>Locadello</t>
  </si>
  <si>
    <t>Ancilla</t>
  </si>
  <si>
    <t>Gisetto</t>
  </si>
  <si>
    <t>11-12</t>
  </si>
  <si>
    <t>Bertocho</t>
  </si>
  <si>
    <t>Severgni</t>
  </si>
  <si>
    <t>Angelicha</t>
  </si>
  <si>
    <t>Garzidi di Sotto</t>
  </si>
  <si>
    <t>Bonaventura</t>
  </si>
  <si>
    <t>Fasano</t>
  </si>
  <si>
    <t>Comendullo</t>
  </si>
  <si>
    <t>Bastiano</t>
  </si>
  <si>
    <t>Tonoli (di)</t>
  </si>
  <si>
    <t>Tonolo</t>
  </si>
  <si>
    <t>12-13</t>
  </si>
  <si>
    <t>Iacomo</t>
  </si>
  <si>
    <t>Scarpino</t>
  </si>
  <si>
    <t>Dominico</t>
  </si>
  <si>
    <t>Gabriello</t>
  </si>
  <si>
    <t>q Ber.meo</t>
  </si>
  <si>
    <t>Madino</t>
  </si>
  <si>
    <t>Gioan Maria</t>
  </si>
  <si>
    <t>Carniti</t>
  </si>
  <si>
    <t>Garienti</t>
  </si>
  <si>
    <t>Allexandro</t>
  </si>
  <si>
    <t>Vergonzana</t>
  </si>
  <si>
    <t>q Giorgio</t>
  </si>
  <si>
    <t>Fina</t>
  </si>
  <si>
    <t>q Domin.co</t>
  </si>
  <si>
    <t>Bressano</t>
  </si>
  <si>
    <t>Stangelino</t>
  </si>
  <si>
    <t>Nocenti</t>
  </si>
  <si>
    <t>q Gioan Antonio</t>
  </si>
  <si>
    <t>Valdameri</t>
  </si>
  <si>
    <t>Oracio</t>
  </si>
  <si>
    <t>Gioan Giacomo</t>
  </si>
  <si>
    <t>Gioan Batista</t>
  </si>
  <si>
    <t>Chizolo</t>
  </si>
  <si>
    <t>Moretto</t>
  </si>
  <si>
    <t>q Nicholo</t>
  </si>
  <si>
    <t>Girola</t>
  </si>
  <si>
    <t>q Ferme</t>
  </si>
  <si>
    <t>Fuseri</t>
  </si>
  <si>
    <t>Vizenza</t>
  </si>
  <si>
    <t>Crotto Batista</t>
  </si>
  <si>
    <t>Balla</t>
  </si>
  <si>
    <t>Madalena</t>
  </si>
  <si>
    <t>Rochi (di)</t>
  </si>
  <si>
    <t>Clemente</t>
  </si>
  <si>
    <t>Bertolamea</t>
  </si>
  <si>
    <t>Valdamero Cristoforo (?)</t>
  </si>
  <si>
    <t>Bern.do</t>
  </si>
  <si>
    <t>q Daniello</t>
  </si>
  <si>
    <t>Stangelini</t>
  </si>
  <si>
    <t>Nocenti Stancio (?)</t>
  </si>
  <si>
    <t>Girolamo</t>
  </si>
  <si>
    <t>q Albertino</t>
  </si>
  <si>
    <t>q Iacom</t>
  </si>
  <si>
    <t>Boshoni (?)</t>
  </si>
  <si>
    <t>Oldano</t>
  </si>
  <si>
    <t>q Dominico</t>
  </si>
  <si>
    <t>Quadi</t>
  </si>
  <si>
    <t>Troiano</t>
  </si>
  <si>
    <t>Ms</t>
  </si>
  <si>
    <t>Feraro</t>
  </si>
  <si>
    <t>Doleri</t>
  </si>
  <si>
    <t>Marco</t>
  </si>
  <si>
    <t>Ieronimo</t>
  </si>
  <si>
    <t>Pezino</t>
  </si>
  <si>
    <t>q Bertolino</t>
  </si>
  <si>
    <t>Marazzi</t>
  </si>
  <si>
    <t>q Agosto</t>
  </si>
  <si>
    <t>Regazzi</t>
  </si>
  <si>
    <t>Rocho</t>
  </si>
  <si>
    <t>Mataloni</t>
  </si>
  <si>
    <t>Giullio</t>
  </si>
  <si>
    <t>Lana</t>
  </si>
  <si>
    <t>Parato Dominico</t>
  </si>
  <si>
    <t>Stefano</t>
  </si>
  <si>
    <t>q Giovan</t>
  </si>
  <si>
    <t>Parato</t>
  </si>
  <si>
    <t>q Tomaso</t>
  </si>
  <si>
    <t>Torta Giacomo (?)</t>
  </si>
  <si>
    <t>Manenti</t>
  </si>
  <si>
    <t>q Gielmo</t>
  </si>
  <si>
    <t>Manzi</t>
  </si>
  <si>
    <t>Serotti</t>
  </si>
  <si>
    <t>Bertolasi</t>
  </si>
  <si>
    <t>Beniam</t>
  </si>
  <si>
    <t>Olliva</t>
  </si>
  <si>
    <t>Dolera Giacomo (?)</t>
  </si>
  <si>
    <t>Covi (di)</t>
  </si>
  <si>
    <t>q Valentino</t>
  </si>
  <si>
    <t>Gritto</t>
  </si>
  <si>
    <t>Lochadelli</t>
  </si>
  <si>
    <t>Fiora</t>
  </si>
  <si>
    <t>Faconi Francesco (?)</t>
  </si>
  <si>
    <t>Grosso</t>
  </si>
  <si>
    <t>Socino</t>
  </si>
  <si>
    <t>Bigonzi</t>
  </si>
  <si>
    <t>Biancho</t>
  </si>
  <si>
    <t>Moretti</t>
  </si>
  <si>
    <t>Nella casa di</t>
  </si>
  <si>
    <t>BV Cath Crema</t>
  </si>
  <si>
    <t>alle Garzide</t>
  </si>
  <si>
    <t>ms.</t>
  </si>
  <si>
    <t xml:space="preserve">Locadelli </t>
  </si>
  <si>
    <t xml:space="preserve">Comanduli </t>
  </si>
  <si>
    <t>Sig.r Giò: Pietro Marinoni</t>
  </si>
  <si>
    <t>ms. Giò:Andrea Usubelli</t>
  </si>
  <si>
    <t>Usubelli</t>
  </si>
  <si>
    <t>Sig.r D.nico Marinoni</t>
  </si>
  <si>
    <t>Ros</t>
  </si>
  <si>
    <t>ms. Horatio ?</t>
  </si>
  <si>
    <t>Sig.r Giò:Batta Morbioli</t>
  </si>
  <si>
    <t>Gualteri</t>
  </si>
  <si>
    <t>Catarina</t>
  </si>
  <si>
    <t>m.a</t>
  </si>
  <si>
    <t>Gio:</t>
  </si>
  <si>
    <t>Benella</t>
  </si>
  <si>
    <t>Betinelli</t>
  </si>
  <si>
    <t>Sig.r Fulvio Cassano</t>
  </si>
  <si>
    <t>Giò: Paolo</t>
  </si>
  <si>
    <t>Nicoletto</t>
  </si>
  <si>
    <t>Sachetta</t>
  </si>
  <si>
    <t>Rigondi</t>
  </si>
  <si>
    <t xml:space="preserve">Isabella </t>
  </si>
  <si>
    <t>vedova?</t>
  </si>
  <si>
    <t>Geroletto</t>
  </si>
  <si>
    <t>Comin</t>
  </si>
  <si>
    <t>Bernina</t>
  </si>
  <si>
    <t>Pantin</t>
  </si>
  <si>
    <t>Sig.r Pantaleone Patrino</t>
  </si>
  <si>
    <t>Spin</t>
  </si>
  <si>
    <t>Giò: Angelo</t>
  </si>
  <si>
    <t>ms. Giò.Ant.o Peterelli</t>
  </si>
  <si>
    <t>Parata</t>
  </si>
  <si>
    <t>Lucia</t>
  </si>
  <si>
    <t>D.</t>
  </si>
  <si>
    <t>Sig.r Dottor Biondo Zurla</t>
  </si>
  <si>
    <t>Bertocchi</t>
  </si>
  <si>
    <t>Meleri detti i Ghidini</t>
  </si>
  <si>
    <t>Vincentio</t>
  </si>
  <si>
    <t>M'.</t>
  </si>
  <si>
    <t>Zaninelli</t>
  </si>
  <si>
    <t>Gioanina</t>
  </si>
  <si>
    <t>Botti</t>
  </si>
  <si>
    <t>Battista</t>
  </si>
  <si>
    <t>Tonoli</t>
  </si>
  <si>
    <t>Biello</t>
  </si>
  <si>
    <t>Borghetto</t>
  </si>
  <si>
    <t>Fopone</t>
  </si>
  <si>
    <t>Bernard.no</t>
  </si>
  <si>
    <t>Pelegrini</t>
  </si>
  <si>
    <t>Rivi</t>
  </si>
  <si>
    <t>Bongiolo</t>
  </si>
  <si>
    <t>Colombetti</t>
  </si>
  <si>
    <t>Santina Orsolina</t>
  </si>
  <si>
    <t>Pienessi</t>
  </si>
  <si>
    <t>Fran.co</t>
  </si>
  <si>
    <t>Fantini</t>
  </si>
  <si>
    <t>[Fantini]</t>
  </si>
  <si>
    <t>Toffetto</t>
  </si>
  <si>
    <t>Ghirarda</t>
  </si>
  <si>
    <t>Risco (da)</t>
  </si>
  <si>
    <t>Nicolo</t>
  </si>
  <si>
    <t>la Bina</t>
  </si>
  <si>
    <t>Bergamasco</t>
  </si>
  <si>
    <t>Gio. Pietro</t>
  </si>
  <si>
    <t>Sig.r Lucretio Fogarolo</t>
  </si>
  <si>
    <t>Bricholo</t>
  </si>
  <si>
    <t>ms. Agost.o Ghisetto</t>
  </si>
  <si>
    <t>Tabo (di)</t>
  </si>
  <si>
    <t>D.nica</t>
  </si>
  <si>
    <t>Agost.o</t>
  </si>
  <si>
    <t>vedova Pietro Filippone</t>
  </si>
  <si>
    <t>la Filippona</t>
  </si>
  <si>
    <t>[Rovato]</t>
  </si>
  <si>
    <t>Sig.r Pompeo ?</t>
  </si>
  <si>
    <t>Andriola</t>
  </si>
  <si>
    <t>Anastasia</t>
  </si>
  <si>
    <t>Vangelista</t>
  </si>
  <si>
    <t>m.</t>
  </si>
  <si>
    <t>Fachinetti</t>
  </si>
  <si>
    <t>Cremonese</t>
  </si>
  <si>
    <t>Gelmino</t>
  </si>
  <si>
    <t>Ant.o Patrino</t>
  </si>
  <si>
    <t>Pantaleone Patrino</t>
  </si>
  <si>
    <t>Manfreda</t>
  </si>
  <si>
    <t>Castegnazzi</t>
  </si>
  <si>
    <t>Pezzi</t>
  </si>
  <si>
    <t>Bend.tto</t>
  </si>
  <si>
    <t>Sig.r Aloisio Pennaro</t>
  </si>
  <si>
    <t>8-9</t>
  </si>
  <si>
    <t>Carevaggia</t>
  </si>
  <si>
    <t>la Penara</t>
  </si>
  <si>
    <t>vedova [Penaro]</t>
  </si>
  <si>
    <t>Michele</t>
  </si>
  <si>
    <t>Sig.r Lud.co Labadino</t>
  </si>
  <si>
    <t xml:space="preserve">Prestino </t>
  </si>
  <si>
    <t>Medici</t>
  </si>
  <si>
    <t>Lisandro</t>
  </si>
  <si>
    <t xml:space="preserve">Prestino (?) </t>
  </si>
  <si>
    <t>Giò.Paolo</t>
  </si>
  <si>
    <t>Le Quade</t>
  </si>
  <si>
    <t>Jacomo Dolera</t>
  </si>
  <si>
    <t>Saleri</t>
  </si>
  <si>
    <t>Beniame</t>
  </si>
  <si>
    <t>Sig.r Marco Patrino</t>
  </si>
  <si>
    <t>Spini</t>
  </si>
  <si>
    <t>Batta</t>
  </si>
  <si>
    <t>Vailati</t>
  </si>
  <si>
    <t>Bianchessi</t>
  </si>
  <si>
    <t>Matteo</t>
  </si>
  <si>
    <t>Ms. Fran.co Menno (?)</t>
  </si>
  <si>
    <t>D.nico</t>
  </si>
  <si>
    <t>Sig.r Ieroni.o Benven.to</t>
  </si>
  <si>
    <t>mr. Marco Patrino</t>
  </si>
  <si>
    <t>Cantosini</t>
  </si>
  <si>
    <t>Marietta</t>
  </si>
  <si>
    <t>Tenazzi (?)</t>
  </si>
  <si>
    <t>Bernardo</t>
  </si>
  <si>
    <t>Sig.r Fran.co Marazzo</t>
  </si>
  <si>
    <t>Matalò</t>
  </si>
  <si>
    <t>Fanté</t>
  </si>
  <si>
    <t>Paier</t>
  </si>
  <si>
    <t>Sig.r Bertolameo Marazzo</t>
  </si>
  <si>
    <t>Ant.o</t>
  </si>
  <si>
    <t>m.o ?</t>
  </si>
  <si>
    <t>m.o ? Giulio Mazoletti</t>
  </si>
  <si>
    <t>Barufi</t>
  </si>
  <si>
    <t>Lorenzo</t>
  </si>
  <si>
    <t>Sig.r Poldino Marazzo</t>
  </si>
  <si>
    <t>ms. Bernard.no Basso</t>
  </si>
  <si>
    <t>Simoni</t>
  </si>
  <si>
    <t>Cesaro</t>
  </si>
  <si>
    <t xml:space="preserve">Simoni </t>
  </si>
  <si>
    <t>Facona</t>
  </si>
  <si>
    <t>Passer</t>
  </si>
  <si>
    <t>Zuchini</t>
  </si>
  <si>
    <t>Fanganini</t>
  </si>
  <si>
    <t>Paolo</t>
  </si>
  <si>
    <t>Sig.r Cap.o Rota</t>
  </si>
  <si>
    <t>Tamborino</t>
  </si>
  <si>
    <t>Silvestri</t>
  </si>
  <si>
    <t>I Galvagnini</t>
  </si>
  <si>
    <t>Galvagnini</t>
  </si>
  <si>
    <t>Torti</t>
  </si>
  <si>
    <t>Maria</t>
  </si>
  <si>
    <t>vedova ?</t>
  </si>
  <si>
    <t>13-14</t>
  </si>
  <si>
    <t>Machalli</t>
  </si>
  <si>
    <t>Dòs Murù</t>
  </si>
  <si>
    <t>Machallo</t>
  </si>
  <si>
    <t>Machalla</t>
  </si>
  <si>
    <t>Giò.Pietro</t>
  </si>
  <si>
    <t>Malos</t>
  </si>
  <si>
    <t>Giò.Maria</t>
  </si>
  <si>
    <t>mr.</t>
  </si>
  <si>
    <t>ms. Aniballe Zavattero</t>
  </si>
  <si>
    <t>Mandini</t>
  </si>
  <si>
    <t>Pedre</t>
  </si>
  <si>
    <t>14-15</t>
  </si>
  <si>
    <t>Maserotti</t>
  </si>
  <si>
    <t>Sig.r Alessandro Zurla</t>
  </si>
  <si>
    <t>Coldiroli</t>
  </si>
  <si>
    <t>Caneveri</t>
  </si>
  <si>
    <t>Lonardo</t>
  </si>
  <si>
    <t>M. Giò: Facconi</t>
  </si>
  <si>
    <t>Facone</t>
  </si>
  <si>
    <t>Giò</t>
  </si>
  <si>
    <t>[m.]</t>
  </si>
  <si>
    <t>Giò.Facconi (nella bottega del sopra.tto)</t>
  </si>
  <si>
    <t>Rosetto</t>
  </si>
  <si>
    <t>ms. Gianelli Cavagno</t>
  </si>
  <si>
    <t>Gianello</t>
  </si>
  <si>
    <t>15-16</t>
  </si>
  <si>
    <t>[ms. Gianelli Cavagno]</t>
  </si>
  <si>
    <t>Belosi</t>
  </si>
  <si>
    <t>Giò:Paolo</t>
  </si>
  <si>
    <t>Lonardi</t>
  </si>
  <si>
    <t>Ant.o Lonardi</t>
  </si>
  <si>
    <t>Piacentino</t>
  </si>
  <si>
    <t>Bnard.no</t>
  </si>
  <si>
    <t>Tacca</t>
  </si>
  <si>
    <t>Iossi (?)</t>
  </si>
  <si>
    <t>Sig.r Conte</t>
  </si>
  <si>
    <t>Sig.r</t>
  </si>
  <si>
    <t>Zoli</t>
  </si>
  <si>
    <t>Breno</t>
  </si>
  <si>
    <t>B.gam.co</t>
  </si>
  <si>
    <t>Agost.o Faccone</t>
  </si>
  <si>
    <t>Pietro Ant.o</t>
  </si>
  <si>
    <t>Torre (da)</t>
  </si>
  <si>
    <t>ms. Fran.co Pener da Carevazzo</t>
  </si>
  <si>
    <t>Farfengo</t>
  </si>
  <si>
    <t>il Dus</t>
  </si>
  <si>
    <t>Giò:Pietro</t>
  </si>
  <si>
    <t>il Duso</t>
  </si>
  <si>
    <t>Pezzola (?)</t>
  </si>
  <si>
    <t>Borla (?)</t>
  </si>
  <si>
    <t>Agust.na</t>
  </si>
  <si>
    <t>Pavesa</t>
  </si>
  <si>
    <t>Bernard.na</t>
  </si>
  <si>
    <t>Gabbiano</t>
  </si>
  <si>
    <t>il Milanese</t>
  </si>
  <si>
    <t>Sig.r Gio:Batta Aniballe</t>
  </si>
  <si>
    <t>Gio:Angelo</t>
  </si>
  <si>
    <t>Gio:Ant.o</t>
  </si>
  <si>
    <t>Sig.r Lucretio Fogh.o</t>
  </si>
  <si>
    <t>Fanari (?)</t>
  </si>
  <si>
    <t>Bartolomeo</t>
  </si>
  <si>
    <t>Sig.r Livio Fogh.o</t>
  </si>
  <si>
    <t xml:space="preserve">Ghisetto </t>
  </si>
  <si>
    <t>Agust.o</t>
  </si>
  <si>
    <t xml:space="preserve">Ferla </t>
  </si>
  <si>
    <t>Gio:Paolo</t>
  </si>
  <si>
    <t>Ms. Gio:Batta Maser</t>
  </si>
  <si>
    <t>Bressano Ant.o</t>
  </si>
  <si>
    <t>Crotta</t>
  </si>
  <si>
    <t>Rosa</t>
  </si>
  <si>
    <t>Crotti (?)</t>
  </si>
  <si>
    <t>Gio.Iac.o</t>
  </si>
  <si>
    <t>Sig.r Anton (?) Noce (?)</t>
  </si>
  <si>
    <t>Camper</t>
  </si>
  <si>
    <t>il Gat</t>
  </si>
  <si>
    <t>Pantelli</t>
  </si>
  <si>
    <t>Colonna1</t>
  </si>
  <si>
    <t>Garzide</t>
  </si>
  <si>
    <t>San Bernardino</t>
  </si>
  <si>
    <t>Quade</t>
  </si>
  <si>
    <t>Giò: Richo</t>
  </si>
  <si>
    <t>m. Richo Usubelli</t>
  </si>
  <si>
    <t>Sezione 1814</t>
  </si>
  <si>
    <t>SB</t>
  </si>
  <si>
    <t>V</t>
  </si>
  <si>
    <t>San Bernardino bis</t>
  </si>
  <si>
    <t>membri per famiglia</t>
  </si>
  <si>
    <t>Membri per famiglia con servitori</t>
  </si>
  <si>
    <t>Fornaci?</t>
  </si>
  <si>
    <t>Garzide o Fornaci</t>
  </si>
  <si>
    <t>S.Bernardino-Quade</t>
  </si>
  <si>
    <t>S.Bernardino</t>
  </si>
  <si>
    <t>Offanengo villa</t>
  </si>
  <si>
    <t>Offanengo Cascine</t>
  </si>
  <si>
    <t>Anno</t>
  </si>
  <si>
    <t>Offanengo totale</t>
  </si>
  <si>
    <t>1602-3</t>
  </si>
  <si>
    <t>1752 *</t>
  </si>
  <si>
    <t>da contare</t>
  </si>
  <si>
    <t>1753*</t>
  </si>
  <si>
    <t>1815*</t>
  </si>
  <si>
    <t>1822*</t>
  </si>
  <si>
    <t>1802-1805*</t>
  </si>
  <si>
    <t>1807-9-10*</t>
  </si>
  <si>
    <t>Comune denominativo Offanengo</t>
  </si>
  <si>
    <t>S.Bernardino-Vergonzana</t>
  </si>
  <si>
    <t>1853*</t>
  </si>
  <si>
    <t>Comune denominativo di Crema</t>
  </si>
  <si>
    <t>Quade o Castelnuovo</t>
  </si>
  <si>
    <t>S.Bernardino, Vergonzana, Quade</t>
  </si>
  <si>
    <t>1605 o 1606</t>
  </si>
  <si>
    <t>1838-39</t>
  </si>
  <si>
    <t>Citt./Eccl.</t>
  </si>
  <si>
    <t>Ordine per superficie</t>
  </si>
  <si>
    <t>% sup.</t>
  </si>
  <si>
    <t>% estimo</t>
  </si>
  <si>
    <t>1598-1602</t>
  </si>
  <si>
    <t>%</t>
  </si>
  <si>
    <t>Crema</t>
  </si>
  <si>
    <t>Territorio</t>
  </si>
  <si>
    <t>Totale Cremasco</t>
  </si>
  <si>
    <t>ponte Serio</t>
  </si>
  <si>
    <t>Offanengo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</si>
</sst>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1"/>
      <name val="Calibri"/>
      <family val="2"/>
      <scheme val="minor"/>
    </font>
    <font>
      <sz val="8"/>
      <name val="Calibri"/>
      <family val="2"/>
      <scheme val="minor"/>
    </font>
    <font>
      <b/>
      <sz val="11"/>
      <color rgb="FF00B050"/>
      <name val="Calibri"/>
      <family val="2"/>
      <scheme val="minor"/>
    </font>
    <font>
      <b/>
      <sz val="11"/>
      <color rgb="FFFF0000"/>
      <name val="Calibri"/>
      <family val="2"/>
      <scheme val="minor"/>
    </font>
    <font>
      <b/>
      <sz val="11"/>
      <color rgb="FFFF00FF"/>
      <name val="Calibri"/>
      <family val="2"/>
      <scheme val="minor"/>
    </font>
    <font>
      <b/>
      <sz val="11"/>
      <color rgb="FFFFC000"/>
      <name val="Calibri"/>
      <family val="2"/>
      <scheme val="minor"/>
    </font>
    <font>
      <b/>
      <sz val="11"/>
      <color rgb="FF00B0F0"/>
      <name val="Calibri"/>
      <family val="2"/>
      <scheme val="minor"/>
    </font>
    <font>
      <b/>
      <sz val="11"/>
      <color rgb="FF0070C0"/>
      <name val="Calibri"/>
      <family val="2"/>
      <scheme val="minor"/>
    </font>
    <font>
      <sz val="11"/>
      <color rgb="FF0070C0"/>
      <name val="Calibri"/>
      <family val="2"/>
      <scheme val="minor"/>
    </font>
    <font>
      <b/>
      <sz val="11"/>
      <color rgb="FFFA7D00"/>
      <name val="Calibri"/>
      <family val="2"/>
      <scheme val="minor"/>
    </font>
    <font>
      <b/>
      <sz val="11"/>
      <color rgb="FF7030A0"/>
      <name val="Calibri"/>
      <family val="2"/>
      <scheme val="minor"/>
    </font>
    <font>
      <sz val="9"/>
      <color indexed="81"/>
      <name val="Tahoma"/>
      <charset val="1"/>
    </font>
    <font>
      <b/>
      <sz val="9"/>
      <color indexed="81"/>
      <name val="Tahoma"/>
      <charset val="1"/>
    </font>
  </fonts>
  <fills count="5">
    <fill>
      <patternFill patternType="none"/>
    </fill>
    <fill>
      <patternFill patternType="gray125"/>
    </fill>
    <fill>
      <gradientFill degree="90">
        <stop position="0">
          <color theme="0"/>
        </stop>
        <stop position="1">
          <color theme="0"/>
        </stop>
      </gradientFill>
    </fill>
    <fill>
      <patternFill patternType="solid">
        <fgColor theme="0"/>
        <bgColor indexed="64"/>
      </patternFill>
    </fill>
    <fill>
      <patternFill patternType="solid">
        <fgColor rgb="FFF2F2F2"/>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bottom style="thin">
        <color theme="0" tint="-0.34998626667073579"/>
      </bottom>
      <diagonal/>
    </border>
    <border>
      <left/>
      <right/>
      <top style="thin">
        <color theme="1"/>
      </top>
      <bottom style="thin">
        <color theme="1"/>
      </bottom>
      <diagonal/>
    </border>
    <border>
      <left/>
      <right style="thin">
        <color auto="1"/>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auto="1"/>
      </right>
      <top/>
      <bottom/>
      <diagonal/>
    </border>
    <border>
      <left style="thin">
        <color auto="1"/>
      </left>
      <right style="thin">
        <color auto="1"/>
      </right>
      <top/>
      <bottom/>
      <diagonal/>
    </border>
    <border>
      <left style="thin">
        <color auto="1"/>
      </left>
      <right style="thin">
        <color auto="1"/>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s>
  <cellStyleXfs count="2">
    <xf numFmtId="0" fontId="0" fillId="0" borderId="0"/>
    <xf numFmtId="0" fontId="13" fillId="4" borderId="4" applyNumberFormat="0" applyAlignment="0" applyProtection="0"/>
  </cellStyleXfs>
  <cellXfs count="88">
    <xf numFmtId="0" fontId="0" fillId="0" borderId="0" xfId="0"/>
    <xf numFmtId="0" fontId="0" fillId="2" borderId="1" xfId="0" applyFill="1" applyBorder="1"/>
    <xf numFmtId="0" fontId="0" fillId="2" borderId="1" xfId="0" applyFill="1" applyBorder="1" applyAlignment="1">
      <alignment wrapText="1"/>
    </xf>
    <xf numFmtId="2" fontId="0" fillId="2" borderId="1" xfId="0" applyNumberFormat="1" applyFill="1" applyBorder="1"/>
    <xf numFmtId="1" fontId="0" fillId="2" borderId="1" xfId="0" applyNumberFormat="1" applyFill="1" applyBorder="1"/>
    <xf numFmtId="2" fontId="0" fillId="3" borderId="1" xfId="0" applyNumberFormat="1" applyFill="1" applyBorder="1"/>
    <xf numFmtId="0" fontId="0" fillId="2" borderId="0" xfId="0" applyFill="1" applyBorder="1" applyAlignment="1">
      <alignment wrapText="1"/>
    </xf>
    <xf numFmtId="0" fontId="0" fillId="2" borderId="2" xfId="0" applyFill="1" applyBorder="1" applyAlignment="1">
      <alignment wrapText="1"/>
    </xf>
    <xf numFmtId="0" fontId="0" fillId="2" borderId="3" xfId="0" applyFill="1" applyBorder="1" applyAlignment="1">
      <alignment wrapText="1"/>
    </xf>
    <xf numFmtId="0" fontId="1" fillId="0" borderId="0" xfId="0" applyFont="1"/>
    <xf numFmtId="0" fontId="0" fillId="2" borderId="0" xfId="0" applyFill="1" applyBorder="1"/>
    <xf numFmtId="0" fontId="0" fillId="0" borderId="1" xfId="0" applyBorder="1"/>
    <xf numFmtId="2" fontId="0" fillId="0" borderId="0" xfId="0" applyNumberFormat="1"/>
    <xf numFmtId="0" fontId="0" fillId="0" borderId="0" xfId="0" applyFont="1"/>
    <xf numFmtId="2" fontId="0" fillId="2" borderId="2" xfId="0" applyNumberFormat="1" applyFill="1" applyBorder="1"/>
    <xf numFmtId="1" fontId="0" fillId="2" borderId="2" xfId="0" applyNumberFormat="1" applyFill="1" applyBorder="1"/>
    <xf numFmtId="0" fontId="0" fillId="0" borderId="0" xfId="0" applyFill="1" applyBorder="1"/>
    <xf numFmtId="0" fontId="0" fillId="0" borderId="0" xfId="0" quotePrefix="1"/>
    <xf numFmtId="0" fontId="0" fillId="0" borderId="0" xfId="0" applyNumberFormat="1"/>
    <xf numFmtId="16" fontId="0" fillId="0" borderId="0" xfId="0" applyNumberFormat="1"/>
    <xf numFmtId="0" fontId="0" fillId="0" borderId="0" xfId="0" applyAlignment="1">
      <alignment wrapText="1"/>
    </xf>
    <xf numFmtId="2" fontId="0" fillId="2" borderId="3" xfId="0" applyNumberFormat="1" applyFill="1" applyBorder="1"/>
    <xf numFmtId="2" fontId="0" fillId="2" borderId="0" xfId="0" applyNumberFormat="1" applyFill="1" applyBorder="1"/>
    <xf numFmtId="0" fontId="4" fillId="2" borderId="1" xfId="0" applyFont="1" applyFill="1" applyBorder="1"/>
    <xf numFmtId="0" fontId="4" fillId="0" borderId="0" xfId="0" applyFont="1"/>
    <xf numFmtId="0" fontId="6" fillId="0" borderId="0" xfId="0" applyFont="1"/>
    <xf numFmtId="0" fontId="6" fillId="2" borderId="1" xfId="0" applyFont="1" applyFill="1" applyBorder="1"/>
    <xf numFmtId="0" fontId="7" fillId="0" borderId="0" xfId="0" applyFont="1"/>
    <xf numFmtId="0" fontId="7" fillId="2" borderId="1" xfId="0" applyFont="1" applyFill="1" applyBorder="1"/>
    <xf numFmtId="0" fontId="8" fillId="0" borderId="0" xfId="0" applyFont="1"/>
    <xf numFmtId="0" fontId="9" fillId="2" borderId="1" xfId="0" applyFont="1" applyFill="1" applyBorder="1"/>
    <xf numFmtId="0" fontId="9" fillId="0" borderId="0" xfId="0" applyFont="1"/>
    <xf numFmtId="12" fontId="9" fillId="0" borderId="0" xfId="0" applyNumberFormat="1" applyFont="1"/>
    <xf numFmtId="0" fontId="10" fillId="0" borderId="0" xfId="0" applyFont="1"/>
    <xf numFmtId="0" fontId="11" fillId="0" borderId="0" xfId="0" applyFont="1"/>
    <xf numFmtId="0" fontId="12" fillId="0" borderId="0" xfId="0" applyFont="1"/>
    <xf numFmtId="0" fontId="12" fillId="2" borderId="0" xfId="0" applyFont="1" applyFill="1" applyBorder="1" applyAlignment="1">
      <alignment wrapText="1"/>
    </xf>
    <xf numFmtId="0" fontId="1" fillId="2" borderId="5" xfId="0" applyFont="1" applyFill="1" applyBorder="1" applyAlignment="1">
      <alignment wrapText="1"/>
    </xf>
    <xf numFmtId="0" fontId="4" fillId="2" borderId="5" xfId="0" applyFont="1" applyFill="1" applyBorder="1" applyAlignment="1">
      <alignment wrapText="1"/>
    </xf>
    <xf numFmtId="2" fontId="1" fillId="2" borderId="5" xfId="0" applyNumberFormat="1" applyFont="1" applyFill="1" applyBorder="1" applyAlignment="1">
      <alignment wrapText="1"/>
    </xf>
    <xf numFmtId="1" fontId="1" fillId="2" borderId="5" xfId="0" applyNumberFormat="1" applyFont="1" applyFill="1" applyBorder="1" applyAlignment="1">
      <alignment wrapText="1"/>
    </xf>
    <xf numFmtId="0" fontId="13" fillId="4" borderId="4" xfId="1"/>
    <xf numFmtId="49" fontId="0" fillId="0" borderId="0" xfId="0" applyNumberFormat="1"/>
    <xf numFmtId="1" fontId="1" fillId="0" borderId="6" xfId="0" applyNumberFormat="1" applyFont="1" applyBorder="1" applyAlignment="1">
      <alignment wrapText="1"/>
    </xf>
    <xf numFmtId="49" fontId="0" fillId="0" borderId="0" xfId="0" applyNumberFormat="1" applyAlignment="1">
      <alignment wrapText="1"/>
    </xf>
    <xf numFmtId="49" fontId="1" fillId="0" borderId="6" xfId="0" applyNumberFormat="1" applyFont="1" applyBorder="1" applyAlignment="1">
      <alignment wrapText="1"/>
    </xf>
    <xf numFmtId="2" fontId="0" fillId="0" borderId="0" xfId="0" applyNumberFormat="1" applyFont="1"/>
    <xf numFmtId="1" fontId="0" fillId="0" borderId="0" xfId="0" applyNumberFormat="1"/>
    <xf numFmtId="0" fontId="0" fillId="0" borderId="0" xfId="0" applyFont="1" applyFill="1" applyBorder="1"/>
    <xf numFmtId="0" fontId="1" fillId="2" borderId="8" xfId="0" applyFont="1" applyFill="1" applyBorder="1" applyAlignment="1">
      <alignment wrapText="1"/>
    </xf>
    <xf numFmtId="0" fontId="0" fillId="2" borderId="9" xfId="0" applyFill="1" applyBorder="1" applyAlignment="1">
      <alignment wrapText="1"/>
    </xf>
    <xf numFmtId="0" fontId="1" fillId="2" borderId="10" xfId="0" applyFont="1" applyFill="1" applyBorder="1" applyAlignment="1">
      <alignment wrapText="1"/>
    </xf>
    <xf numFmtId="0" fontId="0" fillId="2" borderId="11" xfId="0" applyFill="1" applyBorder="1" applyAlignment="1">
      <alignment wrapText="1"/>
    </xf>
    <xf numFmtId="0" fontId="0" fillId="2" borderId="7" xfId="0" applyFill="1" applyBorder="1" applyAlignment="1">
      <alignment wrapText="1"/>
    </xf>
    <xf numFmtId="0" fontId="0" fillId="2" borderId="12" xfId="0" applyFill="1" applyBorder="1" applyAlignment="1">
      <alignment wrapText="1"/>
    </xf>
    <xf numFmtId="0" fontId="0" fillId="0" borderId="7" xfId="0" applyBorder="1"/>
    <xf numFmtId="0" fontId="1" fillId="2" borderId="14" xfId="0" applyFont="1" applyFill="1" applyBorder="1" applyAlignment="1">
      <alignment wrapText="1"/>
    </xf>
    <xf numFmtId="0" fontId="0" fillId="2" borderId="15" xfId="0" applyFill="1" applyBorder="1" applyAlignment="1">
      <alignment wrapText="1"/>
    </xf>
    <xf numFmtId="0" fontId="0" fillId="2" borderId="13" xfId="0" applyFill="1" applyBorder="1" applyAlignment="1">
      <alignment wrapText="1"/>
    </xf>
    <xf numFmtId="0" fontId="0" fillId="0" borderId="13" xfId="0" applyBorder="1"/>
    <xf numFmtId="0" fontId="0" fillId="3" borderId="2" xfId="0" applyFont="1" applyFill="1" applyBorder="1" applyAlignment="1">
      <alignment wrapText="1"/>
    </xf>
    <xf numFmtId="0" fontId="0" fillId="3" borderId="7" xfId="0" applyFont="1" applyFill="1" applyBorder="1" applyAlignment="1">
      <alignment wrapText="1"/>
    </xf>
    <xf numFmtId="0" fontId="0" fillId="3" borderId="13" xfId="0" applyFont="1" applyFill="1" applyBorder="1" applyAlignment="1">
      <alignment wrapText="1"/>
    </xf>
    <xf numFmtId="0" fontId="0" fillId="0" borderId="0" xfId="0" applyBorder="1"/>
    <xf numFmtId="49" fontId="0" fillId="0" borderId="0" xfId="0" applyNumberFormat="1" applyBorder="1" applyAlignment="1">
      <alignment wrapText="1"/>
    </xf>
    <xf numFmtId="0" fontId="14" fillId="2" borderId="1" xfId="0" applyFont="1" applyFill="1" applyBorder="1"/>
    <xf numFmtId="0" fontId="14" fillId="0" borderId="0" xfId="0" applyFont="1"/>
    <xf numFmtId="0" fontId="0" fillId="0" borderId="0" xfId="0" applyAlignment="1">
      <alignment wrapText="1"/>
    </xf>
    <xf numFmtId="0" fontId="6" fillId="0" borderId="0" xfId="0" applyFont="1" applyBorder="1"/>
    <xf numFmtId="0" fontId="7" fillId="0" borderId="0" xfId="0" applyFont="1" applyBorder="1"/>
    <xf numFmtId="0" fontId="9" fillId="0" borderId="0" xfId="0" applyFont="1" applyBorder="1"/>
    <xf numFmtId="0" fontId="4" fillId="0" borderId="0" xfId="0" applyFont="1" applyBorder="1"/>
    <xf numFmtId="2" fontId="0" fillId="0" borderId="0" xfId="0" applyNumberFormat="1" applyBorder="1"/>
    <xf numFmtId="0" fontId="0" fillId="0" borderId="0" xfId="0" applyAlignment="1">
      <alignment wrapText="1"/>
    </xf>
    <xf numFmtId="2" fontId="0" fillId="2" borderId="0" xfId="0" applyNumberFormat="1" applyFill="1"/>
    <xf numFmtId="0" fontId="11" fillId="0" borderId="0" xfId="0" applyFont="1" applyAlignment="1">
      <alignment wrapText="1"/>
    </xf>
    <xf numFmtId="49" fontId="0" fillId="2" borderId="1" xfId="0" applyNumberFormat="1" applyFill="1" applyBorder="1" applyAlignment="1">
      <alignment wrapText="1"/>
    </xf>
    <xf numFmtId="0" fontId="0" fillId="3" borderId="1" xfId="0" applyFont="1" applyFill="1" applyBorder="1" applyAlignment="1">
      <alignment wrapText="1"/>
    </xf>
    <xf numFmtId="49" fontId="0" fillId="0" borderId="0" xfId="0" applyNumberFormat="1" applyFont="1"/>
    <xf numFmtId="49" fontId="0" fillId="3" borderId="13" xfId="0" applyNumberFormat="1" applyFont="1" applyFill="1" applyBorder="1" applyAlignment="1">
      <alignment wrapText="1"/>
    </xf>
    <xf numFmtId="2" fontId="0" fillId="0" borderId="0" xfId="0" applyNumberFormat="1" applyAlignment="1">
      <alignment wrapText="1"/>
    </xf>
    <xf numFmtId="2" fontId="1" fillId="0" borderId="0" xfId="0" applyNumberFormat="1" applyFont="1" applyAlignment="1">
      <alignment wrapText="1"/>
    </xf>
    <xf numFmtId="0" fontId="0" fillId="0" borderId="0" xfId="0" applyAlignment="1">
      <alignment wrapText="1"/>
    </xf>
    <xf numFmtId="0" fontId="0" fillId="0" borderId="0" xfId="0" applyFont="1" applyAlignment="1">
      <alignment wrapText="1"/>
    </xf>
    <xf numFmtId="164" fontId="11" fillId="0" borderId="0" xfId="0" applyNumberFormat="1" applyFont="1"/>
    <xf numFmtId="164" fontId="0" fillId="0" borderId="0" xfId="0" applyNumberFormat="1" applyFont="1"/>
    <xf numFmtId="164" fontId="0" fillId="0" borderId="0" xfId="0" applyNumberFormat="1"/>
    <xf numFmtId="0" fontId="0" fillId="0" borderId="0" xfId="0" applyAlignment="1">
      <alignment wrapText="1"/>
    </xf>
  </cellXfs>
  <cellStyles count="2">
    <cellStyle name="Calcolo" xfId="1" builtinId="22"/>
    <cellStyle name="Normale" xfId="0" builtinId="0"/>
  </cellStyles>
  <dxfs count="50">
    <dxf>
      <numFmt numFmtId="0" formatCode="General"/>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
      <numFmt numFmtId="2" formatCode="0.00"/>
    </dxf>
    <dxf>
      <numFmt numFmtId="2" formatCode="0.00"/>
    </dxf>
    <dxf>
      <numFmt numFmtId="2" formatCode="0.00"/>
    </dxf>
    <dxf>
      <numFmt numFmtId="2" formatCode="0.00"/>
    </dxf>
    <dxf>
      <numFmt numFmtId="2" formatCode="0.00"/>
    </dxf>
    <dxf>
      <numFmt numFmtId="1" formatCode="0"/>
    </dxf>
    <dxf>
      <numFmt numFmtId="1" formatCode="0"/>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name val="Calibri"/>
        <family val="2"/>
        <scheme val="minor"/>
      </font>
      <numFmt numFmtId="30" formatCode="@"/>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numFmt numFmtId="30" formatCode="@"/>
      <alignment horizontal="general" vertical="bottom" textRotation="0" wrapText="1"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fill>
        <gradientFill degree="90">
          <stop position="0">
            <color theme="0"/>
          </stop>
          <stop position="1">
            <color theme="0"/>
          </stop>
        </gradientFill>
      </fill>
    </dxf>
    <dxf>
      <numFmt numFmtId="2" formatCode="0.00"/>
      <fill>
        <gradientFill degree="90">
          <stop position="0">
            <color theme="0"/>
          </stop>
          <stop position="1">
            <color theme="0"/>
          </stop>
        </gradientFill>
      </fill>
    </dxf>
    <dxf>
      <numFmt numFmtId="2" formatCode="0.00"/>
      <fill>
        <gradientFill degree="90">
          <stop position="0">
            <color theme="0"/>
          </stop>
          <stop position="1">
            <color theme="0"/>
          </stop>
        </gradientFill>
      </fill>
      <border diagonalUp="0" diagonalDown="0" outline="0">
        <left style="thin">
          <color theme="0" tint="-0.34998626667073579"/>
        </left>
        <right/>
        <top/>
        <bottom/>
      </border>
    </dxf>
    <dxf>
      <numFmt numFmtId="2" formatCode="0.00"/>
      <fill>
        <gradientFill degree="90">
          <stop position="0">
            <color theme="0"/>
          </stop>
          <stop position="1">
            <color theme="0"/>
          </stop>
        </gradientFill>
      </fill>
      <border diagonalUp="0" diagonalDown="0">
        <left style="thin">
          <color theme="0" tint="-0.34998626667073579"/>
        </left>
        <right/>
        <top/>
        <bottom/>
        <vertical/>
        <horizontal/>
      </border>
    </dxf>
    <dxf>
      <numFmt numFmtId="2" formatCode="0.00"/>
      <fill>
        <gradientFill degree="90">
          <stop position="0">
            <color theme="0"/>
          </stop>
          <stop position="1">
            <color theme="0"/>
          </stop>
        </gradientFill>
      </fill>
      <border diagonalUp="0" diagonalDown="0" outline="0">
        <left style="thin">
          <color theme="0" tint="-0.34998626667073579"/>
        </left>
        <right style="thin">
          <color theme="0" tint="-0.34998626667073579"/>
        </right>
        <top/>
        <bottom/>
      </border>
    </dxf>
    <dxf>
      <numFmt numFmtId="2" formatCode="0.00"/>
      <fill>
        <gradientFill degree="90">
          <stop position="0">
            <color theme="0"/>
          </stop>
          <stop position="1">
            <color theme="0"/>
          </stop>
        </gradientFill>
      </fill>
      <border diagonalUp="0" diagonalDown="0">
        <left style="thin">
          <color theme="0" tint="-0.34998626667073579"/>
        </left>
        <right style="thin">
          <color theme="0" tint="-0.34998626667073579"/>
        </right>
        <top/>
        <bottom/>
        <vertical/>
        <horizontal/>
      </border>
    </dxf>
    <dxf>
      <numFmt numFmtId="1" formatCode="0"/>
      <fill>
        <gradientFill degree="90">
          <stop position="0">
            <color theme="0"/>
          </stop>
          <stop position="1">
            <color theme="0"/>
          </stop>
        </gradientFill>
      </fill>
      <border diagonalUp="0" diagonalDown="0" outline="0">
        <left style="thin">
          <color theme="0" tint="-0.34998626667073579"/>
        </left>
        <right style="thin">
          <color theme="0" tint="-0.34998626667073579"/>
        </right>
        <top/>
        <bottom/>
      </border>
    </dxf>
    <dxf>
      <numFmt numFmtId="1" formatCode="0"/>
      <fill>
        <gradientFill degree="90">
          <stop position="0">
            <color theme="0"/>
          </stop>
          <stop position="1">
            <color theme="0"/>
          </stop>
        </gradientFill>
      </fill>
      <border diagonalUp="0" diagonalDown="0">
        <left style="thin">
          <color theme="0" tint="-0.34998626667073579"/>
        </left>
        <right style="thin">
          <color theme="0" tint="-0.34998626667073579"/>
        </right>
        <top/>
        <bottom/>
        <vertical/>
        <horizontal/>
      </border>
    </dxf>
    <dxf>
      <numFmt numFmtId="2" formatCode="0.00"/>
      <fill>
        <gradientFill degree="90">
          <stop position="0">
            <color theme="0"/>
          </stop>
          <stop position="1">
            <color theme="0"/>
          </stop>
        </gradientFill>
      </fill>
      <border diagonalUp="0" diagonalDown="0" outline="0">
        <left style="thin">
          <color theme="0" tint="-0.34998626667073579"/>
        </left>
        <right style="thin">
          <color theme="0" tint="-0.34998626667073579"/>
        </right>
        <top/>
        <bottom/>
      </border>
    </dxf>
    <dxf>
      <numFmt numFmtId="2" formatCode="0.00"/>
      <fill>
        <gradientFill degree="90">
          <stop position="0">
            <color theme="0"/>
          </stop>
          <stop position="1">
            <color theme="0"/>
          </stop>
        </gradientFill>
      </fill>
      <border diagonalUp="0" diagonalDown="0">
        <left style="thin">
          <color theme="0" tint="-0.34998626667073579"/>
        </left>
        <right style="thin">
          <color theme="0" tint="-0.34998626667073579"/>
        </right>
        <top/>
        <bottom/>
        <vertical/>
        <horizontal/>
      </border>
    </dxf>
    <dxf>
      <font>
        <b/>
        <i val="0"/>
        <strike val="0"/>
        <condense val="0"/>
        <extend val="0"/>
        <outline val="0"/>
        <shadow val="0"/>
        <u val="none"/>
        <vertAlign val="baseline"/>
        <sz val="11"/>
        <color rgb="FFFF0000"/>
        <name val="Calibri"/>
        <family val="2"/>
        <scheme val="minor"/>
      </font>
    </dxf>
    <dxf>
      <font>
        <b/>
        <i val="0"/>
        <strike val="0"/>
        <condense val="0"/>
        <extend val="0"/>
        <outline val="0"/>
        <shadow val="0"/>
        <u val="none"/>
        <vertAlign val="baseline"/>
        <sz val="11"/>
        <color rgb="FFFF0000"/>
        <name val="Calibri"/>
        <family val="2"/>
        <scheme val="minor"/>
      </font>
    </dxf>
    <dxf>
      <fill>
        <gradientFill degree="90">
          <stop position="0">
            <color theme="0"/>
          </stop>
          <stop position="1">
            <color theme="0"/>
          </stop>
        </gradientFill>
      </fill>
      <alignment horizontal="general" vertical="bottom" textRotation="0" wrapText="1" indent="0" justifyLastLine="0" shrinkToFit="0" readingOrder="0"/>
      <border diagonalUp="0" diagonalDown="0" outline="0">
        <left style="thin">
          <color auto="1"/>
        </left>
        <right style="thin">
          <color auto="1"/>
        </right>
        <top/>
        <bottom/>
      </border>
    </dxf>
    <dxf>
      <fill>
        <gradientFill degree="90">
          <stop position="0">
            <color theme="0"/>
          </stop>
          <stop position="1">
            <color theme="0"/>
          </stop>
        </gradientFill>
      </fill>
      <alignment horizontal="general" vertical="bottom" textRotation="0" wrapText="1" indent="0" justifyLastLine="0" shrinkToFit="0" readingOrder="0"/>
      <border diagonalUp="0" diagonalDown="0">
        <left style="thin">
          <color auto="1"/>
        </left>
        <right style="thin">
          <color auto="1"/>
        </right>
        <vertical/>
      </border>
    </dxf>
    <dxf>
      <fill>
        <gradientFill degree="90">
          <stop position="0">
            <color theme="0"/>
          </stop>
          <stop position="1">
            <color theme="0"/>
          </stop>
        </gradientFill>
      </fill>
      <alignment horizontal="general" vertical="bottom" textRotation="0" wrapText="1" indent="0" justifyLastLine="0" shrinkToFit="0" readingOrder="0"/>
      <border diagonalUp="0" diagonalDown="0" outline="0">
        <left style="thin">
          <color theme="0" tint="-0.34998626667073579"/>
        </left>
        <right style="thin">
          <color auto="1"/>
        </right>
        <top/>
        <bottom/>
      </border>
    </dxf>
    <dxf>
      <fill>
        <gradientFill degree="90">
          <stop position="0">
            <color theme="0"/>
          </stop>
          <stop position="1">
            <color theme="0"/>
          </stop>
        </gradientFill>
      </fill>
      <alignment horizontal="general" vertical="bottom" textRotation="0" wrapText="1" indent="0" justifyLastLine="0" shrinkToFit="0" readingOrder="0"/>
      <border diagonalUp="0" diagonalDown="0">
        <right style="thin">
          <color auto="1"/>
        </right>
        <vertical/>
      </border>
    </dxf>
    <dxf>
      <fill>
        <gradientFill degree="90">
          <stop position="0">
            <color theme="0"/>
          </stop>
          <stop position="1">
            <color theme="0"/>
          </stop>
        </gradientFill>
      </fill>
      <alignment horizontal="general" vertical="bottom" textRotation="0" wrapText="1" indent="0" justifyLastLine="0" shrinkToFit="0" readingOrder="0"/>
      <border diagonalUp="0" diagonalDown="0" outline="0">
        <left style="thin">
          <color theme="0" tint="-0.34998626667073579"/>
        </left>
        <right style="thin">
          <color theme="0" tint="-0.34998626667073579"/>
        </right>
        <top/>
        <bottom/>
      </border>
    </dxf>
    <dxf>
      <fill>
        <gradientFill degree="90">
          <stop position="0">
            <color theme="0"/>
          </stop>
          <stop position="1">
            <color theme="0"/>
          </stop>
        </gradientFill>
      </fill>
      <alignment horizontal="general" vertical="bottom" textRotation="0" wrapText="1" indent="0" justifyLastLine="0" shrinkToFit="0" readingOrder="0"/>
      <border diagonalUp="0" diagonalDown="0">
        <left style="thin">
          <color theme="0" tint="-0.34998626667073579"/>
        </left>
        <right style="thin">
          <color theme="0" tint="-0.34998626667073579"/>
        </right>
        <top/>
        <bottom/>
        <vertical/>
        <horizontal/>
      </border>
    </dxf>
    <dxf>
      <border outline="0">
        <top style="thin">
          <color theme="0" tint="-0.34998626667073579"/>
        </top>
      </border>
    </dxf>
    <dxf>
      <border outline="0">
        <bottom style="thin">
          <color theme="0" tint="-0.34998626667073579"/>
        </bottom>
      </border>
    </dxf>
    <dxf>
      <font>
        <b/>
        <i val="0"/>
        <strike val="0"/>
        <condense val="0"/>
        <extend val="0"/>
        <outline val="0"/>
        <shadow val="0"/>
        <u val="none"/>
        <vertAlign val="baseline"/>
        <sz val="11"/>
        <color theme="1"/>
        <name val="Calibri"/>
        <family val="2"/>
        <scheme val="minor"/>
      </font>
      <fill>
        <gradientFill degree="90">
          <stop position="0">
            <color theme="0"/>
          </stop>
          <stop position="1">
            <color theme="0"/>
          </stop>
        </gradientFill>
      </fill>
      <alignment horizontal="general" vertical="bottom"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Andamento demografico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'Demografia e grafico'!$B$1</c:f>
              <c:strCache>
                <c:ptCount val="1"/>
                <c:pt idx="0">
                  <c:v>Offanengo</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grafico'!$B$2:$B$17</c:f>
              <c:numCache>
                <c:formatCode>General</c:formatCode>
                <c:ptCount val="16"/>
                <c:pt idx="0">
                  <c:v>1373</c:v>
                </c:pt>
                <c:pt idx="1">
                  <c:v>1314</c:v>
                </c:pt>
                <c:pt idx="4">
                  <c:v>1371</c:v>
                </c:pt>
                <c:pt idx="5">
                  <c:v>1240</c:v>
                </c:pt>
                <c:pt idx="6">
                  <c:v>1212</c:v>
                </c:pt>
                <c:pt idx="7">
                  <c:v>1243</c:v>
                </c:pt>
                <c:pt idx="9">
                  <c:v>1398</c:v>
                </c:pt>
                <c:pt idx="10">
                  <c:v>1700</c:v>
                </c:pt>
                <c:pt idx="11">
                  <c:v>1686</c:v>
                </c:pt>
                <c:pt idx="12">
                  <c:v>2015</c:v>
                </c:pt>
                <c:pt idx="13">
                  <c:v>2243</c:v>
                </c:pt>
                <c:pt idx="15">
                  <c:v>2282</c:v>
                </c:pt>
              </c:numCache>
            </c:numRef>
          </c:val>
          <c:smooth val="0"/>
          <c:extLst>
            <c:ext xmlns:c16="http://schemas.microsoft.com/office/drawing/2014/chart" uri="{C3380CC4-5D6E-409C-BE32-E72D297353CC}">
              <c16:uniqueId val="{00000000-38AA-4571-86DD-4BE9E3986121}"/>
            </c:ext>
          </c:extLst>
        </c:ser>
        <c:ser>
          <c:idx val="1"/>
          <c:order val="1"/>
          <c:tx>
            <c:strRef>
              <c:f>'Demografia e grafico'!$C$1</c:f>
              <c:strCache>
                <c:ptCount val="1"/>
                <c:pt idx="0">
                  <c:v>S.Bernardino</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grafico'!$C$2:$C$17</c:f>
              <c:numCache>
                <c:formatCode>General</c:formatCode>
                <c:ptCount val="16"/>
                <c:pt idx="1">
                  <c:v>462</c:v>
                </c:pt>
                <c:pt idx="2">
                  <c:v>479</c:v>
                </c:pt>
                <c:pt idx="12">
                  <c:v>1135</c:v>
                </c:pt>
              </c:numCache>
            </c:numRef>
          </c:val>
          <c:smooth val="0"/>
          <c:extLst>
            <c:ext xmlns:c16="http://schemas.microsoft.com/office/drawing/2014/chart" uri="{C3380CC4-5D6E-409C-BE32-E72D297353CC}">
              <c16:uniqueId val="{00000001-38AA-4571-86DD-4BE9E3986121}"/>
            </c:ext>
          </c:extLst>
        </c:ser>
        <c:ser>
          <c:idx val="2"/>
          <c:order val="2"/>
          <c:tx>
            <c:strRef>
              <c:f>'Demografia e grafico'!$D$1</c:f>
              <c:strCache>
                <c:ptCount val="1"/>
                <c:pt idx="0">
                  <c:v>S.Bernardino-Quade</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grafico'!$D$2:$D$17</c:f>
              <c:numCache>
                <c:formatCode>General</c:formatCode>
                <c:ptCount val="16"/>
                <c:pt idx="3">
                  <c:v>621</c:v>
                </c:pt>
                <c:pt idx="7">
                  <c:v>1154</c:v>
                </c:pt>
                <c:pt idx="10">
                  <c:v>1409</c:v>
                </c:pt>
                <c:pt idx="12">
                  <c:v>1587</c:v>
                </c:pt>
              </c:numCache>
            </c:numRef>
          </c:val>
          <c:smooth val="0"/>
          <c:extLst>
            <c:ext xmlns:c16="http://schemas.microsoft.com/office/drawing/2014/chart" uri="{C3380CC4-5D6E-409C-BE32-E72D297353CC}">
              <c16:uniqueId val="{00000002-38AA-4571-86DD-4BE9E3986121}"/>
            </c:ext>
          </c:extLst>
        </c:ser>
        <c:ser>
          <c:idx val="3"/>
          <c:order val="3"/>
          <c:tx>
            <c:strRef>
              <c:f>'Demografia e grafico'!$E$1</c:f>
              <c:strCache>
                <c:ptCount val="1"/>
                <c:pt idx="0">
                  <c:v>S.Bernardino-Vergonzana</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grafico'!$E$2:$E$17</c:f>
              <c:numCache>
                <c:formatCode>General</c:formatCode>
                <c:ptCount val="16"/>
                <c:pt idx="9">
                  <c:v>1074</c:v>
                </c:pt>
                <c:pt idx="13">
                  <c:v>1421</c:v>
                </c:pt>
                <c:pt idx="15">
                  <c:v>1583</c:v>
                </c:pt>
              </c:numCache>
            </c:numRef>
          </c:val>
          <c:smooth val="0"/>
          <c:extLst>
            <c:ext xmlns:c16="http://schemas.microsoft.com/office/drawing/2014/chart" uri="{C3380CC4-5D6E-409C-BE32-E72D297353CC}">
              <c16:uniqueId val="{00000003-38AA-4571-86DD-4BE9E3986121}"/>
            </c:ext>
          </c:extLst>
        </c:ser>
        <c:ser>
          <c:idx val="4"/>
          <c:order val="4"/>
          <c:tx>
            <c:strRef>
              <c:f>'Demografia e grafico'!$F$1</c:f>
              <c:strCache>
                <c:ptCount val="1"/>
                <c:pt idx="0">
                  <c:v>Vergonzana</c:v>
                </c:pt>
              </c:strCache>
            </c:strRef>
          </c:tx>
          <c:spPr>
            <a:ln w="28575" cap="rnd">
              <a:solidFill>
                <a:schemeClr val="accent4">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grafico'!$F$2:$F$17</c:f>
              <c:numCache>
                <c:formatCode>General</c:formatCode>
                <c:ptCount val="16"/>
                <c:pt idx="1">
                  <c:v>147</c:v>
                </c:pt>
                <c:pt idx="5">
                  <c:v>206</c:v>
                </c:pt>
                <c:pt idx="6">
                  <c:v>212</c:v>
                </c:pt>
                <c:pt idx="7">
                  <c:v>185</c:v>
                </c:pt>
                <c:pt idx="8">
                  <c:v>184</c:v>
                </c:pt>
                <c:pt idx="10">
                  <c:v>204</c:v>
                </c:pt>
                <c:pt idx="12">
                  <c:v>237</c:v>
                </c:pt>
                <c:pt idx="14">
                  <c:v>192</c:v>
                </c:pt>
              </c:numCache>
            </c:numRef>
          </c:val>
          <c:smooth val="0"/>
          <c:extLst>
            <c:ext xmlns:c16="http://schemas.microsoft.com/office/drawing/2014/chart" uri="{C3380CC4-5D6E-409C-BE32-E72D297353CC}">
              <c16:uniqueId val="{00000004-38AA-4571-86DD-4BE9E3986121}"/>
            </c:ext>
          </c:extLst>
        </c:ser>
        <c:ser>
          <c:idx val="5"/>
          <c:order val="5"/>
          <c:tx>
            <c:strRef>
              <c:f>'Demografia e grafico'!$G$1</c:f>
              <c:strCache>
                <c:ptCount val="1"/>
                <c:pt idx="0">
                  <c:v>Quade o Castelnuovo</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grafico'!$G$2:$G$17</c:f>
              <c:numCache>
                <c:formatCode>General</c:formatCode>
                <c:ptCount val="16"/>
                <c:pt idx="1">
                  <c:v>131</c:v>
                </c:pt>
                <c:pt idx="2">
                  <c:v>128</c:v>
                </c:pt>
                <c:pt idx="12">
                  <c:v>452</c:v>
                </c:pt>
                <c:pt idx="13">
                  <c:v>497</c:v>
                </c:pt>
                <c:pt idx="15">
                  <c:v>441</c:v>
                </c:pt>
              </c:numCache>
            </c:numRef>
          </c:val>
          <c:smooth val="0"/>
          <c:extLst>
            <c:ext xmlns:c16="http://schemas.microsoft.com/office/drawing/2014/chart" uri="{C3380CC4-5D6E-409C-BE32-E72D297353CC}">
              <c16:uniqueId val="{00000005-38AA-4571-86DD-4BE9E3986121}"/>
            </c:ext>
          </c:extLst>
        </c:ser>
        <c:dLbls>
          <c:dLblPos val="t"/>
          <c:showLegendKey val="0"/>
          <c:showVal val="1"/>
          <c:showCatName val="0"/>
          <c:showSerName val="0"/>
          <c:showPercent val="0"/>
          <c:showBubbleSize val="0"/>
        </c:dLbls>
        <c:smooth val="0"/>
        <c:axId val="598188800"/>
        <c:axId val="237772912"/>
      </c:lineChart>
      <c:catAx>
        <c:axId val="598188800"/>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37772912"/>
        <c:crosses val="autoZero"/>
        <c:auto val="1"/>
        <c:lblAlgn val="ctr"/>
        <c:lblOffset val="100"/>
        <c:noMultiLvlLbl val="0"/>
      </c:catAx>
      <c:valAx>
        <c:axId val="23777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98188800"/>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Andamento demografico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lineChart>
        <c:grouping val="standard"/>
        <c:varyColors val="0"/>
        <c:ser>
          <c:idx val="0"/>
          <c:order val="0"/>
          <c:tx>
            <c:strRef>
              <c:f>'Demografia e grafico'!$B$1</c:f>
              <c:strCache>
                <c:ptCount val="1"/>
                <c:pt idx="0">
                  <c:v>Offanengo</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grafico'!$B$2:$B$17</c:f>
              <c:numCache>
                <c:formatCode>General</c:formatCode>
                <c:ptCount val="16"/>
                <c:pt idx="0">
                  <c:v>1373</c:v>
                </c:pt>
                <c:pt idx="1">
                  <c:v>1314</c:v>
                </c:pt>
                <c:pt idx="4">
                  <c:v>1371</c:v>
                </c:pt>
                <c:pt idx="5">
                  <c:v>1240</c:v>
                </c:pt>
                <c:pt idx="6">
                  <c:v>1212</c:v>
                </c:pt>
                <c:pt idx="7">
                  <c:v>1243</c:v>
                </c:pt>
                <c:pt idx="9">
                  <c:v>1398</c:v>
                </c:pt>
                <c:pt idx="10">
                  <c:v>1700</c:v>
                </c:pt>
                <c:pt idx="11">
                  <c:v>1686</c:v>
                </c:pt>
                <c:pt idx="12">
                  <c:v>2015</c:v>
                </c:pt>
                <c:pt idx="13">
                  <c:v>2243</c:v>
                </c:pt>
                <c:pt idx="15">
                  <c:v>2282</c:v>
                </c:pt>
              </c:numCache>
            </c:numRef>
          </c:val>
          <c:smooth val="0"/>
          <c:extLst>
            <c:ext xmlns:c16="http://schemas.microsoft.com/office/drawing/2014/chart" uri="{C3380CC4-5D6E-409C-BE32-E72D297353CC}">
              <c16:uniqueId val="{00000000-38AA-4571-86DD-4BE9E3986121}"/>
            </c:ext>
          </c:extLst>
        </c:ser>
        <c:ser>
          <c:idx val="1"/>
          <c:order val="1"/>
          <c:tx>
            <c:strRef>
              <c:f>'Demografia e grafico'!$C$1</c:f>
              <c:strCache>
                <c:ptCount val="1"/>
                <c:pt idx="0">
                  <c:v>S.Bernardino</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grafico'!$C$2:$C$17</c:f>
              <c:numCache>
                <c:formatCode>General</c:formatCode>
                <c:ptCount val="16"/>
                <c:pt idx="1">
                  <c:v>462</c:v>
                </c:pt>
                <c:pt idx="2">
                  <c:v>479</c:v>
                </c:pt>
                <c:pt idx="12">
                  <c:v>1135</c:v>
                </c:pt>
              </c:numCache>
            </c:numRef>
          </c:val>
          <c:smooth val="0"/>
          <c:extLst>
            <c:ext xmlns:c16="http://schemas.microsoft.com/office/drawing/2014/chart" uri="{C3380CC4-5D6E-409C-BE32-E72D297353CC}">
              <c16:uniqueId val="{00000001-38AA-4571-86DD-4BE9E3986121}"/>
            </c:ext>
          </c:extLst>
        </c:ser>
        <c:ser>
          <c:idx val="2"/>
          <c:order val="2"/>
          <c:tx>
            <c:strRef>
              <c:f>'Demografia e grafico'!$D$1</c:f>
              <c:strCache>
                <c:ptCount val="1"/>
                <c:pt idx="0">
                  <c:v>S.Bernardino-Quade</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grafico'!$D$2:$D$17</c:f>
              <c:numCache>
                <c:formatCode>General</c:formatCode>
                <c:ptCount val="16"/>
                <c:pt idx="3">
                  <c:v>621</c:v>
                </c:pt>
                <c:pt idx="7">
                  <c:v>1154</c:v>
                </c:pt>
                <c:pt idx="10">
                  <c:v>1409</c:v>
                </c:pt>
                <c:pt idx="12">
                  <c:v>1587</c:v>
                </c:pt>
              </c:numCache>
            </c:numRef>
          </c:val>
          <c:smooth val="0"/>
          <c:extLst>
            <c:ext xmlns:c16="http://schemas.microsoft.com/office/drawing/2014/chart" uri="{C3380CC4-5D6E-409C-BE32-E72D297353CC}">
              <c16:uniqueId val="{00000002-38AA-4571-86DD-4BE9E3986121}"/>
            </c:ext>
          </c:extLst>
        </c:ser>
        <c:ser>
          <c:idx val="3"/>
          <c:order val="3"/>
          <c:tx>
            <c:strRef>
              <c:f>'Demografia e grafico'!$E$1</c:f>
              <c:strCache>
                <c:ptCount val="1"/>
                <c:pt idx="0">
                  <c:v>S.Bernardino-Vergonzana</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grafico'!$E$2:$E$17</c:f>
              <c:numCache>
                <c:formatCode>General</c:formatCode>
                <c:ptCount val="16"/>
                <c:pt idx="9">
                  <c:v>1074</c:v>
                </c:pt>
                <c:pt idx="13">
                  <c:v>1421</c:v>
                </c:pt>
                <c:pt idx="15">
                  <c:v>1583</c:v>
                </c:pt>
              </c:numCache>
            </c:numRef>
          </c:val>
          <c:smooth val="0"/>
          <c:extLst>
            <c:ext xmlns:c16="http://schemas.microsoft.com/office/drawing/2014/chart" uri="{C3380CC4-5D6E-409C-BE32-E72D297353CC}">
              <c16:uniqueId val="{00000003-38AA-4571-86DD-4BE9E3986121}"/>
            </c:ext>
          </c:extLst>
        </c:ser>
        <c:ser>
          <c:idx val="4"/>
          <c:order val="4"/>
          <c:tx>
            <c:strRef>
              <c:f>'Demografia e grafico'!$F$1</c:f>
              <c:strCache>
                <c:ptCount val="1"/>
                <c:pt idx="0">
                  <c:v>Vergonzana</c:v>
                </c:pt>
              </c:strCache>
            </c:strRef>
          </c:tx>
          <c:spPr>
            <a:ln w="28575" cap="rnd">
              <a:solidFill>
                <a:schemeClr val="accent4">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grafico'!$F$2:$F$17</c:f>
              <c:numCache>
                <c:formatCode>General</c:formatCode>
                <c:ptCount val="16"/>
                <c:pt idx="1">
                  <c:v>147</c:v>
                </c:pt>
                <c:pt idx="5">
                  <c:v>206</c:v>
                </c:pt>
                <c:pt idx="6">
                  <c:v>212</c:v>
                </c:pt>
                <c:pt idx="7">
                  <c:v>185</c:v>
                </c:pt>
                <c:pt idx="8">
                  <c:v>184</c:v>
                </c:pt>
                <c:pt idx="10">
                  <c:v>204</c:v>
                </c:pt>
                <c:pt idx="12">
                  <c:v>237</c:v>
                </c:pt>
                <c:pt idx="14">
                  <c:v>192</c:v>
                </c:pt>
              </c:numCache>
            </c:numRef>
          </c:val>
          <c:smooth val="0"/>
          <c:extLst>
            <c:ext xmlns:c16="http://schemas.microsoft.com/office/drawing/2014/chart" uri="{C3380CC4-5D6E-409C-BE32-E72D297353CC}">
              <c16:uniqueId val="{00000004-38AA-4571-86DD-4BE9E3986121}"/>
            </c:ext>
          </c:extLst>
        </c:ser>
        <c:ser>
          <c:idx val="5"/>
          <c:order val="5"/>
          <c:tx>
            <c:strRef>
              <c:f>'Demografia e grafico'!$G$1</c:f>
              <c:strCache>
                <c:ptCount val="1"/>
                <c:pt idx="0">
                  <c:v>Quade o Castelnuovo</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'Demografia e grafico'!$A$2:$A$17</c:f>
              <c:numCache>
                <c:formatCode>General</c:formatCode>
                <c:ptCount val="16"/>
                <c:pt idx="0">
                  <c:v>1598</c:v>
                </c:pt>
                <c:pt idx="1">
                  <c:v>1602</c:v>
                </c:pt>
                <c:pt idx="2">
                  <c:v>1608</c:v>
                </c:pt>
                <c:pt idx="3">
                  <c:v>1611</c:v>
                </c:pt>
                <c:pt idx="4">
                  <c:v>1615</c:v>
                </c:pt>
                <c:pt idx="5">
                  <c:v>1731</c:v>
                </c:pt>
                <c:pt idx="6">
                  <c:v>1734</c:v>
                </c:pt>
                <c:pt idx="7">
                  <c:v>1752</c:v>
                </c:pt>
                <c:pt idx="8">
                  <c:v>1753</c:v>
                </c:pt>
                <c:pt idx="9">
                  <c:v>1805</c:v>
                </c:pt>
                <c:pt idx="10">
                  <c:v>1815</c:v>
                </c:pt>
                <c:pt idx="11">
                  <c:v>1822</c:v>
                </c:pt>
                <c:pt idx="12">
                  <c:v>1834</c:v>
                </c:pt>
                <c:pt idx="13">
                  <c:v>1853</c:v>
                </c:pt>
                <c:pt idx="14">
                  <c:v>1860</c:v>
                </c:pt>
                <c:pt idx="15">
                  <c:v>1861</c:v>
                </c:pt>
              </c:numCache>
            </c:numRef>
          </c:cat>
          <c:val>
            <c:numRef>
              <c:f>'Demografia e grafico'!$G$2:$G$17</c:f>
              <c:numCache>
                <c:formatCode>General</c:formatCode>
                <c:ptCount val="16"/>
                <c:pt idx="1">
                  <c:v>131</c:v>
                </c:pt>
                <c:pt idx="2">
                  <c:v>128</c:v>
                </c:pt>
                <c:pt idx="12">
                  <c:v>452</c:v>
                </c:pt>
                <c:pt idx="13">
                  <c:v>497</c:v>
                </c:pt>
                <c:pt idx="15">
                  <c:v>441</c:v>
                </c:pt>
              </c:numCache>
            </c:numRef>
          </c:val>
          <c:smooth val="0"/>
          <c:extLst>
            <c:ext xmlns:c16="http://schemas.microsoft.com/office/drawing/2014/chart" uri="{C3380CC4-5D6E-409C-BE32-E72D297353CC}">
              <c16:uniqueId val="{00000005-38AA-4571-86DD-4BE9E3986121}"/>
            </c:ext>
          </c:extLst>
        </c:ser>
        <c:dLbls>
          <c:dLblPos val="t"/>
          <c:showLegendKey val="0"/>
          <c:showVal val="1"/>
          <c:showCatName val="0"/>
          <c:showSerName val="0"/>
          <c:showPercent val="0"/>
          <c:showBubbleSize val="0"/>
        </c:dLbls>
        <c:smooth val="0"/>
        <c:axId val="598188800"/>
        <c:axId val="237772912"/>
      </c:lineChart>
      <c:catAx>
        <c:axId val="598188800"/>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237772912"/>
        <c:crosses val="autoZero"/>
        <c:auto val="1"/>
        <c:lblAlgn val="ctr"/>
        <c:lblOffset val="100"/>
        <c:noMultiLvlLbl val="0"/>
      </c:catAx>
      <c:valAx>
        <c:axId val="23777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98188800"/>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0</xdr:rowOff>
    </xdr:from>
    <xdr:to>
      <xdr:col>21</xdr:col>
      <xdr:colOff>600075</xdr:colOff>
      <xdr:row>33</xdr:row>
      <xdr:rowOff>9525</xdr:rowOff>
    </xdr:to>
    <xdr:sp macro="" textlink="">
      <xdr:nvSpPr>
        <xdr:cNvPr id="2" name="CasellaDiTesto 1">
          <a:extLst>
            <a:ext uri="{FF2B5EF4-FFF2-40B4-BE49-F238E27FC236}">
              <a16:creationId xmlns:a16="http://schemas.microsoft.com/office/drawing/2014/main" id="{824DFC02-17A7-49DF-9AC7-5CE38CCBBD04}"/>
            </a:ext>
          </a:extLst>
        </xdr:cNvPr>
        <xdr:cNvSpPr txBox="1"/>
      </xdr:nvSpPr>
      <xdr:spPr>
        <a:xfrm>
          <a:off x="666750" y="571500"/>
          <a:ext cx="12734925" cy="572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it-IT" sz="2400" b="1"/>
            <a:t>Bruno Mori</a:t>
          </a:r>
        </a:p>
        <a:p>
          <a:pPr algn="ctr"/>
          <a:r>
            <a:rPr lang="it-IT" sz="2800" b="1"/>
            <a:t>Estimo</a:t>
          </a:r>
          <a:r>
            <a:rPr lang="it-IT" sz="2800" b="1" baseline="0"/>
            <a:t> del 1685 del comune di Porta di Serio (alias San Bernardino)</a:t>
          </a:r>
        </a:p>
        <a:p>
          <a:pPr algn="l"/>
          <a:endParaRPr lang="it-IT" sz="1200"/>
        </a:p>
        <a:p>
          <a:pPr algn="l"/>
          <a:r>
            <a:rPr lang="it-IT" sz="1200"/>
            <a:t>Questo file raccoglie materiale di lavoro realizzato in vista</a:t>
          </a:r>
          <a:r>
            <a:rPr lang="it-IT" sz="1200" baseline="0"/>
            <a:t> della mappatura dell'Estimo del 1685 di Porta di Serio (che include San Bernardino e Vergonzana) e per ulteriori approfondimenti.</a:t>
          </a:r>
        </a:p>
        <a:p>
          <a:pPr algn="l"/>
          <a:r>
            <a:rPr lang="it-IT" sz="1200" baseline="0"/>
            <a:t>Anche se i dati tabulati hanno valore in sé e potrebbero essere utilizzati per futuri studi anche da parte di altri, si consideri che si è trattato di un work in progress mai sottoposto a una revisione definitiva. L'autore teneva sempre comunque a disposizione le foto originali del registro per delle verifiche. Se a qualcuno interessasse averne copia (e copia degli altri documenti utilizzati), ne faccia richiesta alla redazione di Insula Fulcheria o anche direttamente a brunomori@alice.it.</a:t>
          </a:r>
        </a:p>
        <a:p>
          <a:pPr algn="l"/>
          <a:r>
            <a:rPr lang="it-IT" sz="1200" baseline="0"/>
            <a:t>Il seguente file comprende:</a:t>
          </a:r>
        </a:p>
        <a:p>
          <a:pPr algn="l"/>
          <a:r>
            <a:rPr lang="it-IT" sz="1200" baseline="0"/>
            <a:t>Estimo [la tabulazione di tutti i dati riportati nell'Estimo, con ricalcoli secondo le unità di misura decimali, compresi i riepiloghi per ciascun proprietario];</a:t>
          </a:r>
        </a:p>
        <a:p>
          <a:pPr algn="l"/>
          <a:r>
            <a:rPr lang="it-IT" sz="1200" baseline="0"/>
            <a:t>Proprietari [riepilogo dei totali di ciascun proprietario];</a:t>
          </a:r>
        </a:p>
        <a:p>
          <a:pPr algn="l"/>
          <a:r>
            <a:rPr lang="it-IT" sz="1200" baseline="0"/>
            <a:t>Abbreviazioni [schema di lavoro da prendere con beneficio di inventario delle abbreviazioni utilizzate per semplificare e uniformare le diciture relative alle coerenze dei campi];</a:t>
          </a:r>
        </a:p>
        <a:p>
          <a:pPr algn="l"/>
          <a:r>
            <a:rPr lang="it-IT" sz="1200" baseline="0"/>
            <a:t>SdA 1602 [tabella ricavata dallo Stato delle Anime del 1602];</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aseline="0">
              <a:solidFill>
                <a:schemeClr val="dk1"/>
              </a:solidFill>
              <a:effectLst/>
              <a:latin typeface="+mn-lt"/>
              <a:ea typeface="+mn-ea"/>
              <a:cs typeface="+mn-cs"/>
            </a:rPr>
            <a:t>SdA 1608 [tabella ricavata dallo Stato delle Anime del 1608];</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aseline="0">
              <a:solidFill>
                <a:schemeClr val="dk1"/>
              </a:solidFill>
              <a:effectLst/>
              <a:latin typeface="+mn-lt"/>
              <a:ea typeface="+mn-ea"/>
              <a:cs typeface="+mn-cs"/>
            </a:rPr>
            <a:t>Demografia San Bernardino - Offanengo;</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aseline="0">
              <a:solidFill>
                <a:schemeClr val="dk1"/>
              </a:solidFill>
              <a:effectLst/>
              <a:latin typeface="+mn-lt"/>
              <a:ea typeface="+mn-ea"/>
              <a:cs typeface="+mn-cs"/>
            </a:rPr>
            <a:t>Percentuali [movimento demografico];</a:t>
          </a:r>
        </a:p>
        <a:p>
          <a:pPr marL="0" marR="0" lvl="0" indent="0" algn="l" defTabSz="914400" eaLnBrk="1" fontAlgn="auto" latinLnBrk="0" hangingPunct="1">
            <a:lnSpc>
              <a:spcPct val="100000"/>
            </a:lnSpc>
            <a:spcBef>
              <a:spcPts val="0"/>
            </a:spcBef>
            <a:spcAft>
              <a:spcPts val="0"/>
            </a:spcAft>
            <a:buClrTx/>
            <a:buSzTx/>
            <a:buFontTx/>
            <a:buNone/>
            <a:tabLst/>
            <a:defRPr/>
          </a:pPr>
          <a:r>
            <a:rPr lang="it-IT" sz="1100" baseline="0">
              <a:solidFill>
                <a:schemeClr val="dk1"/>
              </a:solidFill>
              <a:effectLst/>
              <a:latin typeface="+mn-lt"/>
              <a:ea typeface="+mn-ea"/>
              <a:cs typeface="+mn-cs"/>
            </a:rPr>
            <a:t>Sintesi demografica e relativo grafico.</a:t>
          </a:r>
          <a:endParaRPr lang="it-IT" sz="1200">
            <a:effectLst/>
          </a:endParaRPr>
        </a:p>
        <a:p>
          <a:pPr algn="l"/>
          <a:endParaRPr lang="it-IT"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404811</xdr:colOff>
      <xdr:row>0</xdr:row>
      <xdr:rowOff>104775</xdr:rowOff>
    </xdr:from>
    <xdr:to>
      <xdr:col>20</xdr:col>
      <xdr:colOff>409574</xdr:colOff>
      <xdr:row>32</xdr:row>
      <xdr:rowOff>0</xdr:rowOff>
    </xdr:to>
    <xdr:graphicFrame macro="">
      <xdr:nvGraphicFramePr>
        <xdr:cNvPr id="4" name="Grafico 3">
          <a:extLst>
            <a:ext uri="{FF2B5EF4-FFF2-40B4-BE49-F238E27FC236}">
              <a16:creationId xmlns:a16="http://schemas.microsoft.com/office/drawing/2014/main" id="{245737F6-44C0-4535-911E-B7DCBE86F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404811</xdr:colOff>
      <xdr:row>0</xdr:row>
      <xdr:rowOff>114300</xdr:rowOff>
    </xdr:from>
    <xdr:to>
      <xdr:col>20</xdr:col>
      <xdr:colOff>409574</xdr:colOff>
      <xdr:row>32</xdr:row>
      <xdr:rowOff>9525</xdr:rowOff>
    </xdr:to>
    <xdr:graphicFrame macro="">
      <xdr:nvGraphicFramePr>
        <xdr:cNvPr id="3" name="Grafico 2">
          <a:extLst>
            <a:ext uri="{FF2B5EF4-FFF2-40B4-BE49-F238E27FC236}">
              <a16:creationId xmlns:a16="http://schemas.microsoft.com/office/drawing/2014/main" id="{6419617E-FB97-4252-86EF-CE6476D89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BC1152-ADF9-4527-86A8-4E20AFACC273}" name="Tabella2" displayName="Tabella2" ref="A1:BU572" totalsRowCount="1" headerRowDxfId="49" headerRowBorderDxfId="48" tableBorderDxfId="47">
  <autoFilter ref="A1:BU571" xr:uid="{D2B4C39B-4A19-4F81-869C-A42F80E46780}"/>
  <tableColumns count="73">
    <tableColumn id="1" xr3:uid="{D7384AEF-D727-4818-8A10-1E8B20B3A32A}" name="Nr record" totalsRowLabel="Totale"/>
    <tableColumn id="2" xr3:uid="{4DF4C959-7DB5-4F41-8AB4-AFDBB7F0C665}" name="Nr pag."/>
    <tableColumn id="3" xr3:uid="{54FBF6AD-7476-4487-89D7-8313368FF8F7}" name="Categoria" dataDxfId="46" totalsRowDxfId="45"/>
    <tableColumn id="72" xr3:uid="{E436C4AA-0E29-475C-BC15-4E01C6692A4B}" name="Progressivo proprietari" dataDxfId="44" totalsRowDxfId="43"/>
    <tableColumn id="4" xr3:uid="{B9BA8918-1012-4274-8E5C-6DD5B6CCB072}" name="Progressivo proprietari per categoria" dataDxfId="42" totalsRowDxfId="41"/>
    <tableColumn id="5" xr3:uid="{4C16C90C-FB92-47B7-81EC-2C56F485E1E4}" name="Cognome proprietario"/>
    <tableColumn id="6" xr3:uid="{40A50406-4BAC-4D4A-8D48-D320B4E24057}" name="Titolo"/>
    <tableColumn id="7" xr3:uid="{099BB399-9607-4F69-919F-2CEA57B7762E}" name="Nome"/>
    <tableColumn id="8" xr3:uid="{3AED3748-1441-4120-BF27-DE7811504236}" name="paternità"/>
    <tableColumn id="9" xr3:uid="{382F206F-38B7-4B37-9EFA-32FD079A70FF}" name="Nr lotto" dataDxfId="40" totalsRowDxfId="39"/>
    <tableColumn id="10" xr3:uid="{7AACC6A7-EA5D-431E-B454-E054D51ECD64}" name="Parte di"/>
    <tableColumn id="11" xr3:uid="{5CDA7F5F-260F-40B6-BA2C-67E03ACAFE45}" name="Terreno agricolo"/>
    <tableColumn id="12" xr3:uid="{56E707D0-A429-468E-B854-6C0B2AD796CA}" name="Tipo terreno"/>
    <tableColumn id="13" xr3:uid="{601F3A09-2274-47C5-B5B7-CECD1ED6EBC0}" name="sedume"/>
    <tableColumn id="14" xr3:uid="{DF6CE176-35A1-4621-ACE2-8274863575F7}" name="case" totalsRowFunction="count"/>
    <tableColumn id="15" xr3:uid="{74ADAF65-5921-4795-BF93-B5EAA6728A40}" name="su sedume"/>
    <tableColumn id="16" xr3:uid="{0B8A3BEE-4512-4160-806A-7BBF11749C03}" name="Nome campo"/>
    <tableColumn id="17" xr3:uid="{B54C053A-6929-435F-8352-64E18B70E8F8}" name="Ovvero"/>
    <tableColumn id="73" xr3:uid="{D5B077CB-6483-4592-A9F9-245A5EED50DC}" name="Sezione 1814" totalsRowFunction="count"/>
    <tableColumn id="18" xr3:uid="{66EC1D5F-16E4-427E-8418-BF3AD09905D5}" name="Mattina 1"/>
    <tableColumn id="19" xr3:uid="{ED5DF00E-4816-43A7-8E85-DF79EC61AB90}" name="Mattina 2 "/>
    <tableColumn id="20" xr3:uid="{71E7C0A0-DBB8-4B5F-856E-8CE4F8989971}" name="Mattina 3"/>
    <tableColumn id="21" xr3:uid="{5F30004F-FA68-497A-9FFA-3799020444B4}" name="Mezzodì 1"/>
    <tableColumn id="22" xr3:uid="{FEFDD8D4-457A-4B4E-AA2C-E8E4E396755B}" name="Mezzodì 2"/>
    <tableColumn id="23" xr3:uid="{970E03B4-749B-49E3-893F-9D40778E13F7}" name="Mezzodì 3"/>
    <tableColumn id="24" xr3:uid="{8EF57C0A-F457-476B-8DC5-2A66E6739ACD}" name="Mezzodì 4"/>
    <tableColumn id="25" xr3:uid="{2D3F8C2E-998B-466D-8FD1-DA8B2042A198}" name="Sera 1"/>
    <tableColumn id="26" xr3:uid="{BF030924-2749-42C3-9392-886B94641E66}" name="Sera 2"/>
    <tableColumn id="27" xr3:uid="{E9D11FC2-E88E-409C-9A06-124F49F43F59}" name="Sera 3"/>
    <tableColumn id="28" xr3:uid="{99857EA7-38F2-45F8-82A3-42CAD9AAAC61}" name="Monte 1"/>
    <tableColumn id="29" xr3:uid="{2A72E456-9ABF-42E7-B6EA-38FA87E687E6}" name="Monte 2"/>
    <tableColumn id="30" xr3:uid="{2A5F3BF0-7EAB-42B9-B6E8-675723AC28B5}" name="Monte 3"/>
    <tableColumn id="31" xr3:uid="{BD344522-E744-4A2E-8660-7CDDF9E674BF}" name="Monte 4"/>
    <tableColumn id="32" xr3:uid="{840F4ABF-9975-4E56-9F26-12A367B79ABF}" name="Monte 5"/>
    <tableColumn id="33" xr3:uid="{56B424C5-4905-4796-BBBD-A233FEAF6D03}" name="Pertiche "/>
    <tableColumn id="34" xr3:uid="{F0A65561-2FB0-4970-B560-E7D4783C3811}" name="Tavole"/>
    <tableColumn id="35" xr3:uid="{9BA864C5-8D11-4B93-B841-0D05F5E9DB7B}" name="Superficie totale del campo di cui è parte: pertiche"/>
    <tableColumn id="36" xr3:uid="{2F18C42E-7792-48E8-8F88-625DF0261C1B}" name="e tavole"/>
    <tableColumn id="37" xr3:uid="{FDBDE2B0-1FE8-4AF1-A72C-22CD4040D292}" name="Valore unitario Lire"/>
    <tableColumn id="38" xr3:uid="{338085DD-1A55-4B50-8218-2F230853D661}" name="Soldi"/>
    <tableColumn id="39" xr3:uid="{C3965DE9-C53C-4C3A-8146-54E1885F65DE}" name="Denari"/>
    <tableColumn id="40" xr3:uid="{6BB93178-7879-400A-B4DD-FDA5C52AE0B1}" name="Valore totale terre Lire"/>
    <tableColumn id="41" xr3:uid="{5608BB08-BADA-46D6-BB9D-D3F8A696437A}" name="Soldi2"/>
    <tableColumn id="42" xr3:uid="{FDD81DDA-B497-43CA-B753-5D98F1EA05F3}" name="Valore case"/>
    <tableColumn id="43" xr3:uid="{4C701D70-C3F4-49A9-8D3E-EC89B7DC2C89}" name="Pertiche decimali" totalsRowFunction="sum" dataDxfId="38" totalsRowDxfId="37">
      <calculatedColumnFormula>AI2+AJ2/24</calculatedColumnFormula>
    </tableColumn>
    <tableColumn id="44" xr3:uid="{73762F3A-C287-41CB-AE30-70A4D6830452}" name="Metri quadri" totalsRowFunction="sum" dataDxfId="36" totalsRowDxfId="35">
      <calculatedColumnFormula>AS2*7.627364*100</calculatedColumnFormula>
    </tableColumn>
    <tableColumn id="45" xr3:uid="{3B78625A-2314-475A-BE26-811E4B398EE4}" name="Lire decimali unitarie" totalsRowFunction="average" dataDxfId="34" totalsRowDxfId="33">
      <calculatedColumnFormula>AM2+AN2/20+AO2/240</calculatedColumnFormula>
    </tableColumn>
    <tableColumn id="46" xr3:uid="{E53FE3BE-9B5F-4B63-9685-AA083F162D19}" name="Lire decimali totali calcolate" totalsRowFunction="sum" dataDxfId="32" totalsRowDxfId="31">
      <calculatedColumnFormula>AU2*AS2</calculatedColumnFormula>
    </tableColumn>
    <tableColumn id="47" xr3:uid="{84CA4415-4A79-4390-A889-98CCC559D6E8}" name="Lire decimali totali dell'estimo (solo terre)" totalsRowFunction="sum" dataDxfId="30" totalsRowDxfId="29">
      <calculatedColumnFormula>AP2+AQ2/20</calculatedColumnFormula>
    </tableColumn>
    <tableColumn id="48" xr3:uid="{FB34C9AB-DD24-4A78-B423-F7F2DEABF7EA}" name="Proprietario abbreviato"/>
    <tableColumn id="49" xr3:uid="{47381678-9C92-470D-8321-8A637497D4A3}" name="Totali proprietari: perticato annotato"/>
    <tableColumn id="50" xr3:uid="{00B06AA6-BBB4-4867-828C-B9B2A6BA2B4E}" name="Totali proprietari: perticato decimale calcolato" totalsRowFunction="sum" dataDxfId="28" totalsRowDxfId="27"/>
    <tableColumn id="51" xr3:uid="{83E050B1-21B2-437A-B22F-9230B95E1CF1}" name="Totali proprietari: valore annotato terre"/>
    <tableColumn id="52" xr3:uid="{0863F65E-1FF5-48F2-9E21-59FB7BA811BF}" name="Totali proprietari: valore annotato case" totalsRowFunction="sum"/>
    <tableColumn id="53" xr3:uid="{96762DE6-1A22-411C-BBE5-8333F2AB2C8B}" name="Totali proprietari: valore decimale calcolato terre" totalsRowFunction="sum" dataDxfId="26" totalsRowDxfId="25"/>
    <tableColumn id="54" xr3:uid="{61C9D64B-FBE4-4F6D-9971-0208CC9CD6DE}" name="Coefficiente d'estimo primo valore terre soldi"/>
    <tableColumn id="55" xr3:uid="{9B20EE5C-4BAE-4C5D-81F1-3794E623AA29}" name="Coefficiente d'estimo secondo valore terre denari"/>
    <tableColumn id="56" xr3:uid="{D1287E90-5B52-4496-A297-E26F88C32EF4}" name="Coefficiente d'estimo primo valore case soldi"/>
    <tableColumn id="57" xr3:uid="{08ACB07F-8441-44C3-99F1-F5D0166DF19A}" name="Coefficiente d'estimo secondo valore case denari"/>
    <tableColumn id="58" xr3:uid="{4F811B17-AB0F-4D1D-911D-616234615B3F}" name="Estimo totale in Soldi decimali" dataDxfId="24"/>
    <tableColumn id="59" xr3:uid="{4B38CA54-0CE8-4F40-A56E-D9E840CE0E3F}" name="Paga di livello"/>
    <tableColumn id="60" xr3:uid="{0B132B4A-F333-4781-8CEB-3BE39D2C2D37}" name="Beneficiario"/>
    <tableColumn id="61" xr3:uid="{6D8351E2-FCDD-46C3-925A-99CE000FB617}" name="Note"/>
    <tableColumn id="62" xr3:uid="{98E91FC6-10F5-4E77-8049-47951C434F14}" name="Idronimi"/>
    <tableColumn id="63" xr3:uid="{D583AF19-AB63-401A-BB56-9B6F8E3F530A}" name="Idronimi bis"/>
    <tableColumn id="64" xr3:uid="{0F1A4E04-1621-469A-B9F4-A83DF8DF8C4B}" name="Idronimi ter"/>
    <tableColumn id="65" xr3:uid="{3EA089C6-0279-49F2-AB34-DEBD231A1183}" name="Idronimi quater"/>
    <tableColumn id="66" xr3:uid="{56321CEB-D09E-4F53-B928-C49FEC7080F7}" name="Elementi geomorfologici legati all'idrografia"/>
    <tableColumn id="67" xr3:uid="{832E4B2F-9247-42C1-9DA4-31737259D03D}" name="Strada Maestra"/>
    <tableColumn id="68" xr3:uid="{B8A44CAA-BA57-420B-BCB6-3DC7E0ADCF85}" name="Strada Maestra bis e strade specificate"/>
    <tableColumn id="69" xr3:uid="{921371D0-B636-48B2-A9F1-C43E1D6108EE}" name="Confine"/>
    <tableColumn id="70" xr3:uid="{BF4B7C28-338E-40F9-9C7A-D24BBCDD1176}" name="Cantoni"/>
    <tableColumn id="71" xr3:uid="{4DD01CA7-D157-4733-A42A-8A938D186002}" name="Altro" totalsRowFunction="count"/>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AE939F-6F80-4579-8466-E3E148103423}" name="Tabella3" displayName="Tabella3" ref="A1:V110" totalsRowCount="1" headerRowDxfId="23">
  <sortState xmlns:xlrd2="http://schemas.microsoft.com/office/spreadsheetml/2017/richdata2" ref="A2:T109">
    <sortCondition ref="C1:C109"/>
  </sortState>
  <tableColumns count="22">
    <tableColumn id="1" xr3:uid="{B2529E9B-2E96-4284-97FB-23892B6AF09E}" name="Pagine" dataDxfId="22" totalsRowDxfId="21"/>
    <tableColumn id="2" xr3:uid="{48B0096D-B8B0-475B-890B-17AF99204E93}" name="Categoria" dataDxfId="20" totalsRowDxfId="19"/>
    <tableColumn id="3" xr3:uid="{28B9338A-F3EF-4751-BE34-EC5F22371EB8}" name="Progressivo" dataDxfId="18" totalsRowDxfId="17"/>
    <tableColumn id="4" xr3:uid="{9535FDFE-8E3E-4B9D-AFDE-85CA02B948D7}" name="Numero proprietario" dataDxfId="16" totalsRowDxfId="15"/>
    <tableColumn id="5" xr3:uid="{33BD0BFB-2A17-400C-BA34-065A1996E30F}" name="Cognome proprietario" dataDxfId="14" totalsRowDxfId="13"/>
    <tableColumn id="6" xr3:uid="{C28E18CD-CB3F-489E-94AF-CB5B77C82C50}" name="Titolo" totalsRowDxfId="12"/>
    <tableColumn id="7" xr3:uid="{6F3F282E-E72D-4718-94B5-952D69ACA20C}" name="Nome"/>
    <tableColumn id="8" xr3:uid="{D89D7FB3-90C9-4CB7-B1F6-6373C1791DEF}" name="paternità" totalsRowDxfId="11"/>
    <tableColumn id="9" xr3:uid="{1429066B-32DF-4CE2-880F-7263E573971D}" name="Totali proprietari: perticato annotato"/>
    <tableColumn id="10" xr3:uid="{EC450ABD-9E9B-44DF-876D-1ED8FAA6A7BC}" name="Totali proprietari: perticato decimale calcolato"/>
    <tableColumn id="11" xr3:uid="{DA110422-AFD3-4C17-8C65-B8B765BB0850}" name="Totali proprietari: mq " totalsRowFunction="sum" dataDxfId="10" totalsRowDxfId="9">
      <calculatedColumnFormula>J2*7.627364*100</calculatedColumnFormula>
    </tableColumn>
    <tableColumn id="12" xr3:uid="{48586460-F3F0-48A9-A39A-ADB12696FD62}" name="Totali proprietari: valore annotato terre"/>
    <tableColumn id="13" xr3:uid="{3920656C-8414-4351-A630-72F84E8095E0}" name="Totali proprietari: valore annotato case in Lire" totalsRowFunction="sum"/>
    <tableColumn id="14" xr3:uid="{CE6C0D15-0C20-459D-B072-42857ED54E4F}" name="Totali proprietari: estimo decimale calcolato terre"/>
    <tableColumn id="15" xr3:uid="{F988A8E6-AB2F-4D63-9BDB-F82D106D7251}" name="Coefficiente d'estimo terre Soldi"/>
    <tableColumn id="16" xr3:uid="{AC066DAE-D23E-4487-A9FE-FB8B3476F55D}" name="Coefficiente d'estimo terre denari"/>
    <tableColumn id="17" xr3:uid="{1E6538D1-9831-4EB3-96A9-6BADB18DFA80}" name="Coefficiente d'estimo case Soldi"/>
    <tableColumn id="18" xr3:uid="{6E162B2D-914D-435B-9317-57A1B37DC72F}" name="Coefficiente d'estimo case Denari"/>
    <tableColumn id="19" xr3:uid="{1CEF6233-D025-4DB8-A570-36EA3A168897}" name="Estimo totale in Soldi decimali" totalsRowFunction="sum" dataDxfId="8" totalsRowDxfId="7"/>
    <tableColumn id="20" xr3:uid="{B083A1FF-22F6-4366-9F30-C271B9D3C2FF}" name="Ordine per superficie"/>
    <tableColumn id="21" xr3:uid="{C0FC1058-62B6-4472-B7B6-8BE37C63F2F4}" name="% sup." totalsRowFunction="custom" totalsRowDxfId="6">
      <totalsRowFormula>Tabella3[[#Totals],[Totali proprietari: mq ]]/7050767*100</totalsRowFormula>
    </tableColumn>
    <tableColumn id="22" xr3:uid="{9E1FE253-0B2D-439B-ABCE-DB1FC8632FF4}" name="% estimo" totalsRowFunction="custom" dataDxfId="5" totalsRowDxfId="4">
      <totalsRowFormula>Tabella3[[#Totals],[Estimo totale in Soldi decimali]]/738.58*100</totalsRowFormula>
    </tableColumn>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F556FA-FD68-491B-84E8-29F81B3CCFF0}" name="Tabella1" displayName="Tabella1" ref="A1:O156" totalsRowCount="1" headerRowDxfId="3">
  <autoFilter ref="A1:O155" xr:uid="{8C138427-1443-4D3A-BFED-D3C04CB02C37}"/>
  <tableColumns count="15">
    <tableColumn id="1" xr3:uid="{E54E0566-323B-4385-A1EB-85CD280B9314}" name="numero" totalsRowFunction="count"/>
    <tableColumn id="2" xr3:uid="{6092FB17-AFB9-4848-99BF-991E706B4FAD}" name="Cognome "/>
    <tableColumn id="3" xr3:uid="{8A2BBF07-BA8E-4A50-85ED-86EC067AC014}" name="Nome"/>
    <tableColumn id="4" xr3:uid="{19F47693-2D78-4B2A-8994-A4C9264DC8E2}" name="paternità"/>
    <tableColumn id="5" xr3:uid="{91DD3FFB-4625-4796-BA07-CA1F5C65CA0F}" name="vedova"/>
    <tableColumn id="6" xr3:uid="{37C9D661-4585-4672-95A4-E1BD6704AE95}" name="titolo"/>
    <tableColumn id="7" xr3:uid="{88F29548-A63A-454B-B399-FDAF10E7E9B8}" name="soprannome"/>
    <tableColumn id="8" xr3:uid="{13660533-FE38-4718-B042-7EF21F924864}" name="Luogo" totalsRowFunction="count"/>
    <tableColumn id="9" xr3:uid="{A58C48EA-BD96-4C9B-AD27-F03C2D272142}" name="Membri" totalsRowFunction="sum"/>
    <tableColumn id="10" xr3:uid="{54401860-5A75-4316-82A9-8F423C51BD5F}" name="Pagina"/>
    <tableColumn id="11" xr3:uid="{249BA0AB-D65E-4E87-8CAB-867A30E3383D}" name="Famigli e servitori" totalsRowFunction="sum"/>
    <tableColumn id="12" xr3:uid="{DABBEA82-4CB9-465D-96B8-47527907C7CC}" name="Preti"/>
    <tableColumn id="13" xr3:uid="{E65251D2-D89B-45D7-AAB9-235E9396D35E}" name="Totale" totalsRowFunction="sum" dataDxfId="2">
      <calculatedColumnFormula>Tabella1[[#This Row],[Membri]]+Tabella1[[#This Row],[Famigli e servitori]]+Tabella1[[#This Row],[Preti]]</calculatedColumnFormula>
    </tableColumn>
    <tableColumn id="14" xr3:uid="{D12C23F2-BD8C-4239-A4D8-E18C8D80394F}" name="membri per famiglia" totalsRowFunction="custom">
      <totalsRowFormula>Tabella1[[#Totals],[Membri]]/Tabella1[[#Totals],[Luogo]]</totalsRowFormula>
    </tableColumn>
    <tableColumn id="15" xr3:uid="{7B1DEC59-5F02-4C86-8C69-8EF76DEABDF2}" name="Membri per famiglia con servitori" totalsRowFunction="custom">
      <totalsRowFormula>Tabella1[[#Totals],[Totale]]/Tabella1[[#Totals],[Luogo]]</totalsRowFormula>
    </tableColumn>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3A08F2-2549-488E-A8EF-B4E1BA46F2E0}" name="Tabella4" displayName="Tabella4" ref="A1:O134" totalsRowCount="1" headerRowDxfId="1">
  <autoFilter ref="A1:O133" xr:uid="{3E127C68-3A1D-454E-9817-DC8052B47F1E}"/>
  <tableColumns count="15">
    <tableColumn id="1" xr3:uid="{D957B900-415D-4F2E-AFEB-4A4B3CCD5366}" name="numero"/>
    <tableColumn id="2" xr3:uid="{3B245686-719F-4583-982D-FBD5E38BAF3C}" name="Cognome " totalsRowFunction="count"/>
    <tableColumn id="3" xr3:uid="{3F358BF0-73B0-4CE7-85BF-B9F0CE2B72B3}" name="Nome"/>
    <tableColumn id="4" xr3:uid="{D68D3A58-A853-460F-AAD9-334F9F7952C8}" name="paternità"/>
    <tableColumn id="5" xr3:uid="{5D144501-8FF6-4061-9252-FEA2CAAFCD5B}" name="vedova"/>
    <tableColumn id="6" xr3:uid="{A3F18AD7-A2A0-4B1E-94BD-D2C141E974E9}" name="titolo"/>
    <tableColumn id="7" xr3:uid="{77D60BC8-22A1-4CF3-9439-D218922034F3}" name="soprannome"/>
    <tableColumn id="8" xr3:uid="{8C195BB9-E9C5-464D-AFD8-EEDDA204A68C}" name="Luogo"/>
    <tableColumn id="14" xr3:uid="{C0EA79F3-2AB8-40E0-9250-84029E733424}" name="Colonna1" totalsRowFunction="count"/>
    <tableColumn id="9" xr3:uid="{5EA4644F-7931-4590-980E-00B6B8401BDA}" name="Nella casa di"/>
    <tableColumn id="10" xr3:uid="{06D5FA93-A3B0-4204-9AAD-6C232660D11F}" name="Membri" totalsRowFunction="sum"/>
    <tableColumn id="11" xr3:uid="{D84FDED0-97A7-4BE0-82B9-A5089DD0A353}" name="Pagina"/>
    <tableColumn id="12" xr3:uid="{22CF27C6-26AA-4A7F-B523-2E57851CA482}" name="Famigli e servitori" totalsRowFunction="sum"/>
    <tableColumn id="13" xr3:uid="{E7058F95-972D-47F5-92AA-285168E554B8}" name="Preti" totalsRowFunction="sum"/>
    <tableColumn id="15" xr3:uid="{87BAE8E8-E0C9-4C10-B652-D96DA32FE3C8}" name="Totale" totalsRowFunction="sum" dataDxfId="0">
      <calculatedColumnFormula>Tabella4[[#This Row],[Membri]]+Tabella4[[#This Row],[Famigli e servitori]]+Tabella4[[#This Row],[Preti]]</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F922D-C2EA-4906-9938-B9149D0586BB}">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2ACB-83EA-407B-BC32-282576A810BF}">
  <dimension ref="A1:BU593"/>
  <sheetViews>
    <sheetView zoomScaleNormal="100" workbookViewId="0">
      <pane ySplit="1" topLeftCell="A5" activePane="bottomLeft" state="frozen"/>
      <selection pane="bottomLeft" activeCell="A34" sqref="A34:XFD34"/>
    </sheetView>
  </sheetViews>
  <sheetFormatPr defaultRowHeight="15" x14ac:dyDescent="0.25"/>
  <cols>
    <col min="1" max="1" width="11.42578125" customWidth="1"/>
    <col min="2" max="2" width="9.42578125" customWidth="1"/>
    <col min="3" max="3" width="11.5703125" customWidth="1"/>
    <col min="4" max="4" width="11.5703125" style="55" customWidth="1"/>
    <col min="5" max="5" width="11.42578125" style="59" customWidth="1"/>
    <col min="6" max="6" width="22.7109375" customWidth="1"/>
    <col min="8" max="8" width="10.42578125" customWidth="1"/>
    <col min="9" max="9" width="13.28515625" customWidth="1"/>
    <col min="10" max="10" width="10" style="24" customWidth="1"/>
    <col min="11" max="11" width="10" customWidth="1"/>
    <col min="12" max="12" width="34.28515625" customWidth="1"/>
    <col min="13" max="13" width="14.140625" customWidth="1"/>
    <col min="14" max="14" width="10.28515625" customWidth="1"/>
    <col min="15" max="15" width="7" customWidth="1"/>
    <col min="16" max="16" width="12.7109375" customWidth="1"/>
    <col min="17" max="17" width="14.85546875" customWidth="1"/>
    <col min="18" max="19" width="9.5703125" customWidth="1"/>
    <col min="20" max="20" width="11.5703125" customWidth="1"/>
    <col min="21" max="21" width="12" customWidth="1"/>
    <col min="22" max="22" width="11.5703125" customWidth="1"/>
    <col min="23" max="23" width="14" customWidth="1"/>
    <col min="24" max="26" width="12.140625" customWidth="1"/>
    <col min="30" max="30" width="13.42578125" customWidth="1"/>
    <col min="31" max="34" width="10.5703125" customWidth="1"/>
    <col min="35" max="35" width="11" customWidth="1"/>
    <col min="37" max="37" width="47.7109375" customWidth="1"/>
    <col min="38" max="38" width="10.28515625" customWidth="1"/>
    <col min="39" max="39" width="20.140625" customWidth="1"/>
    <col min="42" max="42" width="23.28515625" customWidth="1"/>
    <col min="44" max="44" width="13.28515625" customWidth="1"/>
    <col min="45" max="45" width="18.5703125" customWidth="1"/>
    <col min="46" max="46" width="14.28515625" customWidth="1"/>
    <col min="47" max="47" width="21.85546875" customWidth="1"/>
    <col min="48" max="48" width="27.85546875" customWidth="1"/>
    <col min="49" max="49" width="40.5703125" customWidth="1"/>
    <col min="50" max="50" width="23.85546875" customWidth="1"/>
    <col min="51" max="51" width="35.5703125" customWidth="1"/>
    <col min="52" max="52" width="44" style="12" customWidth="1"/>
    <col min="53" max="53" width="38" customWidth="1"/>
    <col min="54" max="54" width="37.42578125" customWidth="1"/>
    <col min="55" max="55" width="46.42578125" style="12" customWidth="1"/>
    <col min="56" max="56" width="43.7109375" customWidth="1"/>
    <col min="57" max="57" width="47.28515625" customWidth="1"/>
    <col min="58" max="58" width="43.140625" customWidth="1"/>
    <col min="59" max="59" width="46.7109375" customWidth="1"/>
    <col min="60" max="60" width="29.85546875" style="12" customWidth="1"/>
    <col min="61" max="61" width="15.42578125" customWidth="1"/>
    <col min="62" max="62" width="13.85546875" customWidth="1"/>
    <col min="64" max="64" width="18.42578125" bestFit="1" customWidth="1"/>
    <col min="65" max="66" width="13.7109375" customWidth="1"/>
    <col min="67" max="67" width="17" customWidth="1"/>
    <col min="68" max="68" width="42.140625" customWidth="1"/>
    <col min="69" max="69" width="16.42578125" customWidth="1"/>
    <col min="70" max="70" width="37" customWidth="1"/>
    <col min="71" max="71" width="10.140625" customWidth="1"/>
    <col min="72" max="72" width="10" customWidth="1"/>
  </cols>
  <sheetData>
    <row r="1" spans="1:73" s="1" customFormat="1" ht="60" x14ac:dyDescent="0.25">
      <c r="A1" s="37" t="s">
        <v>0</v>
      </c>
      <c r="B1" s="37" t="s">
        <v>1</v>
      </c>
      <c r="C1" s="37" t="s">
        <v>2</v>
      </c>
      <c r="D1" s="51" t="s">
        <v>2037</v>
      </c>
      <c r="E1" s="56" t="s">
        <v>2038</v>
      </c>
      <c r="F1" s="49" t="s">
        <v>3</v>
      </c>
      <c r="G1" s="37" t="s">
        <v>4</v>
      </c>
      <c r="H1" s="37" t="s">
        <v>5</v>
      </c>
      <c r="I1" s="37" t="s">
        <v>6</v>
      </c>
      <c r="J1" s="38" t="s">
        <v>7</v>
      </c>
      <c r="K1" s="37" t="s">
        <v>8</v>
      </c>
      <c r="L1" s="37" t="s">
        <v>9</v>
      </c>
      <c r="M1" s="37" t="s">
        <v>10</v>
      </c>
      <c r="N1" s="37" t="s">
        <v>11</v>
      </c>
      <c r="O1" s="37" t="s">
        <v>12</v>
      </c>
      <c r="P1" s="37" t="s">
        <v>13</v>
      </c>
      <c r="Q1" s="37" t="s">
        <v>14</v>
      </c>
      <c r="R1" s="37" t="s">
        <v>15</v>
      </c>
      <c r="S1" s="37" t="s">
        <v>2563</v>
      </c>
      <c r="T1" s="37" t="s">
        <v>16</v>
      </c>
      <c r="U1" s="37" t="s">
        <v>17</v>
      </c>
      <c r="V1" s="37" t="s">
        <v>18</v>
      </c>
      <c r="W1" s="37" t="s">
        <v>19</v>
      </c>
      <c r="X1" s="37" t="s">
        <v>20</v>
      </c>
      <c r="Y1" s="37" t="s">
        <v>21</v>
      </c>
      <c r="Z1" s="37" t="s">
        <v>22</v>
      </c>
      <c r="AA1" s="37" t="s">
        <v>23</v>
      </c>
      <c r="AB1" s="37" t="s">
        <v>24</v>
      </c>
      <c r="AC1" s="37" t="s">
        <v>25</v>
      </c>
      <c r="AD1" s="37" t="s">
        <v>26</v>
      </c>
      <c r="AE1" s="37" t="s">
        <v>27</v>
      </c>
      <c r="AF1" s="37" t="s">
        <v>28</v>
      </c>
      <c r="AG1" s="37" t="s">
        <v>29</v>
      </c>
      <c r="AH1" s="37" t="s">
        <v>30</v>
      </c>
      <c r="AI1" s="37" t="s">
        <v>31</v>
      </c>
      <c r="AJ1" s="37" t="s">
        <v>32</v>
      </c>
      <c r="AK1" s="37" t="s">
        <v>33</v>
      </c>
      <c r="AL1" s="37" t="s">
        <v>34</v>
      </c>
      <c r="AM1" s="37" t="s">
        <v>35</v>
      </c>
      <c r="AN1" s="37" t="s">
        <v>36</v>
      </c>
      <c r="AO1" s="37" t="s">
        <v>37</v>
      </c>
      <c r="AP1" s="37" t="s">
        <v>38</v>
      </c>
      <c r="AQ1" s="37" t="s">
        <v>39</v>
      </c>
      <c r="AR1" s="37" t="s">
        <v>40</v>
      </c>
      <c r="AS1" s="39" t="s">
        <v>41</v>
      </c>
      <c r="AT1" s="40" t="s">
        <v>42</v>
      </c>
      <c r="AU1" s="39" t="s">
        <v>43</v>
      </c>
      <c r="AV1" s="39" t="s">
        <v>44</v>
      </c>
      <c r="AW1" s="39" t="s">
        <v>307</v>
      </c>
      <c r="AX1" s="37" t="s">
        <v>66</v>
      </c>
      <c r="AY1" s="37" t="s">
        <v>45</v>
      </c>
      <c r="AZ1" s="39" t="s">
        <v>46</v>
      </c>
      <c r="BA1" s="37" t="s">
        <v>47</v>
      </c>
      <c r="BB1" s="37" t="s">
        <v>48</v>
      </c>
      <c r="BC1" s="39" t="s">
        <v>49</v>
      </c>
      <c r="BD1" s="40" t="s">
        <v>50</v>
      </c>
      <c r="BE1" s="40" t="s">
        <v>51</v>
      </c>
      <c r="BF1" s="40" t="s">
        <v>52</v>
      </c>
      <c r="BG1" s="40" t="s">
        <v>53</v>
      </c>
      <c r="BH1" s="39" t="s">
        <v>54</v>
      </c>
      <c r="BI1" s="37" t="s">
        <v>55</v>
      </c>
      <c r="BJ1" s="37" t="s">
        <v>56</v>
      </c>
      <c r="BK1" s="37" t="s">
        <v>57</v>
      </c>
      <c r="BL1" s="37" t="s">
        <v>58</v>
      </c>
      <c r="BM1" s="37" t="s">
        <v>59</v>
      </c>
      <c r="BN1" s="37" t="s">
        <v>60</v>
      </c>
      <c r="BO1" s="37" t="s">
        <v>676</v>
      </c>
      <c r="BP1" s="37" t="s">
        <v>786</v>
      </c>
      <c r="BQ1" s="37" t="s">
        <v>61</v>
      </c>
      <c r="BR1" s="37" t="s">
        <v>1711</v>
      </c>
      <c r="BS1" s="37" t="s">
        <v>62</v>
      </c>
      <c r="BT1" s="37" t="s">
        <v>63</v>
      </c>
      <c r="BU1" s="37" t="s">
        <v>64</v>
      </c>
    </row>
    <row r="2" spans="1:73" s="1" customFormat="1" ht="30" x14ac:dyDescent="0.25">
      <c r="A2" s="2">
        <v>1</v>
      </c>
      <c r="B2" s="2">
        <v>1</v>
      </c>
      <c r="C2" s="2" t="s">
        <v>219</v>
      </c>
      <c r="D2" s="52">
        <v>1</v>
      </c>
      <c r="E2" s="57">
        <v>1</v>
      </c>
      <c r="F2" s="50" t="s">
        <v>67</v>
      </c>
      <c r="G2" s="2" t="s">
        <v>135</v>
      </c>
      <c r="H2" s="2" t="s">
        <v>68</v>
      </c>
      <c r="I2" s="2" t="s">
        <v>69</v>
      </c>
      <c r="J2" s="26">
        <v>1</v>
      </c>
      <c r="L2" s="2" t="s">
        <v>70</v>
      </c>
      <c r="M2" s="2" t="s">
        <v>71</v>
      </c>
      <c r="Q2" s="1" t="s">
        <v>72</v>
      </c>
      <c r="S2" s="1" t="s">
        <v>2564</v>
      </c>
      <c r="T2" s="1" t="s">
        <v>73</v>
      </c>
      <c r="W2" s="1" t="s">
        <v>74</v>
      </c>
      <c r="AA2" s="1" t="s">
        <v>75</v>
      </c>
      <c r="AD2" s="1" t="s">
        <v>159</v>
      </c>
      <c r="AI2" s="1">
        <v>9</v>
      </c>
      <c r="AJ2" s="1">
        <v>8</v>
      </c>
      <c r="AM2" s="1">
        <v>7</v>
      </c>
      <c r="AN2" s="1">
        <v>1</v>
      </c>
      <c r="AO2" s="1">
        <v>0</v>
      </c>
      <c r="AP2" s="1">
        <v>65</v>
      </c>
      <c r="AQ2" s="1">
        <v>16</v>
      </c>
      <c r="AS2" s="3">
        <f t="shared" ref="AS2:AS65" si="0">AI2+AJ2/24</f>
        <v>9.3333333333333339</v>
      </c>
      <c r="AT2" s="4">
        <f t="shared" ref="AT2:AT65" si="1">AS2*7.627364*100</f>
        <v>7118.873066666667</v>
      </c>
      <c r="AU2" s="3">
        <f t="shared" ref="AU2:AU65" si="2">AM2+AN2/20+AO2/240</f>
        <v>7.05</v>
      </c>
      <c r="AV2" s="3">
        <f t="shared" ref="AV2:AV65" si="3">AU2*AS2</f>
        <v>65.8</v>
      </c>
      <c r="AW2" s="3">
        <f t="shared" ref="AW2:AW65" si="4">AP2+AQ2/20</f>
        <v>65.8</v>
      </c>
      <c r="AX2" s="1" t="s">
        <v>1763</v>
      </c>
      <c r="AY2" s="1" t="s">
        <v>76</v>
      </c>
      <c r="AZ2" s="3">
        <f>AS2</f>
        <v>9.3333333333333339</v>
      </c>
      <c r="BA2" s="1" t="s">
        <v>77</v>
      </c>
      <c r="BB2" s="1">
        <v>0</v>
      </c>
      <c r="BC2" s="5" cm="1">
        <f t="array" ref="BC2">AV2:AV2</f>
        <v>65.8</v>
      </c>
      <c r="BD2" s="1">
        <v>0</v>
      </c>
      <c r="BE2" s="1">
        <v>11</v>
      </c>
      <c r="BF2" s="1">
        <v>0</v>
      </c>
      <c r="BG2" s="1">
        <v>0</v>
      </c>
      <c r="BH2" s="3">
        <f>BD2+BF2+(BE2+BG2)/12</f>
        <v>0.91666666666666663</v>
      </c>
      <c r="BL2" s="1" t="s">
        <v>163</v>
      </c>
      <c r="BM2" s="1" t="s">
        <v>167</v>
      </c>
      <c r="BQ2" s="1" t="s">
        <v>78</v>
      </c>
    </row>
    <row r="3" spans="1:73" ht="30" x14ac:dyDescent="0.25">
      <c r="A3">
        <v>2</v>
      </c>
      <c r="B3">
        <v>1</v>
      </c>
      <c r="C3" s="2" t="s">
        <v>219</v>
      </c>
      <c r="D3" s="53">
        <v>2</v>
      </c>
      <c r="E3" s="58">
        <v>2</v>
      </c>
      <c r="F3" t="s">
        <v>79</v>
      </c>
      <c r="H3" t="s">
        <v>80</v>
      </c>
      <c r="I3" t="s">
        <v>81</v>
      </c>
      <c r="J3" s="25">
        <v>2</v>
      </c>
      <c r="L3" s="2" t="s">
        <v>70</v>
      </c>
      <c r="M3" s="2" t="s">
        <v>71</v>
      </c>
      <c r="N3" t="s">
        <v>86</v>
      </c>
      <c r="Q3" t="s">
        <v>82</v>
      </c>
      <c r="S3" s="1" t="s">
        <v>2564</v>
      </c>
      <c r="T3" t="s">
        <v>83</v>
      </c>
      <c r="W3" t="s">
        <v>84</v>
      </c>
      <c r="AA3" t="s">
        <v>85</v>
      </c>
      <c r="AD3" t="s">
        <v>65</v>
      </c>
      <c r="AI3">
        <v>79</v>
      </c>
      <c r="AJ3">
        <v>1</v>
      </c>
      <c r="AM3">
        <v>5</v>
      </c>
      <c r="AN3">
        <v>9</v>
      </c>
      <c r="AO3">
        <v>0</v>
      </c>
      <c r="AP3">
        <v>416</v>
      </c>
      <c r="AQ3">
        <v>18</v>
      </c>
      <c r="AS3" s="3">
        <f t="shared" si="0"/>
        <v>79.041666666666671</v>
      </c>
      <c r="AT3" s="4">
        <f t="shared" si="1"/>
        <v>60287.956283333333</v>
      </c>
      <c r="AU3" s="3">
        <f t="shared" si="2"/>
        <v>5.45</v>
      </c>
      <c r="AV3" s="3">
        <f t="shared" si="3"/>
        <v>430.77708333333339</v>
      </c>
      <c r="AW3" s="3">
        <f t="shared" si="4"/>
        <v>416.9</v>
      </c>
    </row>
    <row r="4" spans="1:73" x14ac:dyDescent="0.25">
      <c r="A4" s="63">
        <v>3</v>
      </c>
      <c r="B4" s="63">
        <v>1</v>
      </c>
      <c r="C4" s="2" t="s">
        <v>219</v>
      </c>
      <c r="D4" s="53"/>
      <c r="E4" s="58"/>
      <c r="F4" s="63" t="s">
        <v>79</v>
      </c>
      <c r="G4" s="63"/>
      <c r="H4" s="63" t="s">
        <v>80</v>
      </c>
      <c r="I4" s="63" t="s">
        <v>81</v>
      </c>
      <c r="J4" s="26">
        <v>3</v>
      </c>
      <c r="K4" s="63"/>
      <c r="L4" s="63" t="s">
        <v>12</v>
      </c>
      <c r="M4" s="63"/>
      <c r="N4" s="63"/>
      <c r="O4" s="63" t="s">
        <v>86</v>
      </c>
      <c r="P4" s="63">
        <v>2</v>
      </c>
      <c r="Q4" s="63"/>
      <c r="R4" s="63"/>
      <c r="S4" s="1" t="s">
        <v>2564</v>
      </c>
      <c r="T4" s="63"/>
      <c r="U4" s="63"/>
      <c r="V4" s="63"/>
      <c r="W4" s="63"/>
      <c r="X4" s="63"/>
      <c r="Y4" s="63"/>
      <c r="Z4" s="63"/>
      <c r="AA4" s="63"/>
      <c r="AB4" s="63"/>
      <c r="AC4" s="63"/>
      <c r="AD4" s="63"/>
      <c r="AE4" s="63"/>
      <c r="AF4" s="63"/>
      <c r="AG4" s="63"/>
      <c r="AH4" s="63"/>
      <c r="AI4" s="63"/>
      <c r="AJ4" s="63"/>
      <c r="AK4" s="63"/>
      <c r="AL4" s="63"/>
      <c r="AM4" s="63"/>
      <c r="AN4" s="63"/>
      <c r="AO4" s="63"/>
      <c r="AP4" s="63"/>
      <c r="AQ4" s="63"/>
      <c r="AR4" s="63">
        <v>63</v>
      </c>
      <c r="AS4" s="3">
        <f t="shared" si="0"/>
        <v>0</v>
      </c>
      <c r="AT4" s="4">
        <f t="shared" si="1"/>
        <v>0</v>
      </c>
      <c r="AU4" s="3">
        <f t="shared" si="2"/>
        <v>0</v>
      </c>
      <c r="AV4" s="3">
        <f t="shared" si="3"/>
        <v>0</v>
      </c>
      <c r="AW4" s="3">
        <f t="shared" si="4"/>
        <v>0</v>
      </c>
      <c r="AX4" s="63"/>
      <c r="AY4" s="63"/>
      <c r="AZ4" s="72"/>
      <c r="BA4" s="63"/>
      <c r="BB4" s="63"/>
      <c r="BC4" s="72"/>
      <c r="BD4" s="63"/>
      <c r="BE4" s="63"/>
      <c r="BF4" s="63"/>
      <c r="BG4" s="63"/>
      <c r="BH4" s="72"/>
      <c r="BI4" s="63"/>
      <c r="BJ4" s="63"/>
      <c r="BK4" s="63"/>
      <c r="BL4" s="63"/>
      <c r="BM4" s="63"/>
      <c r="BN4" s="63"/>
      <c r="BO4" s="63"/>
      <c r="BP4" s="63"/>
      <c r="BQ4" s="63"/>
      <c r="BR4" s="63"/>
      <c r="BS4" s="63"/>
      <c r="BT4" s="63"/>
      <c r="BU4" s="63"/>
    </row>
    <row r="5" spans="1:73" x14ac:dyDescent="0.25">
      <c r="A5" s="63">
        <v>4</v>
      </c>
      <c r="B5">
        <v>1</v>
      </c>
      <c r="C5" s="2" t="s">
        <v>219</v>
      </c>
      <c r="D5" s="53"/>
      <c r="E5" s="58"/>
      <c r="F5" t="s">
        <v>79</v>
      </c>
      <c r="H5" t="s">
        <v>80</v>
      </c>
      <c r="I5" t="s">
        <v>81</v>
      </c>
      <c r="J5" s="68">
        <v>4</v>
      </c>
      <c r="L5" t="s">
        <v>87</v>
      </c>
      <c r="M5" t="s">
        <v>88</v>
      </c>
      <c r="Q5" t="s">
        <v>89</v>
      </c>
      <c r="R5" t="s">
        <v>90</v>
      </c>
      <c r="S5" s="1" t="s">
        <v>2564</v>
      </c>
      <c r="T5" t="s">
        <v>83</v>
      </c>
      <c r="W5" t="s">
        <v>124</v>
      </c>
      <c r="X5" t="s">
        <v>91</v>
      </c>
      <c r="AA5" t="s">
        <v>124</v>
      </c>
      <c r="AB5" t="s">
        <v>91</v>
      </c>
      <c r="AD5" t="s">
        <v>615</v>
      </c>
      <c r="AE5" t="s">
        <v>83</v>
      </c>
      <c r="AI5">
        <v>18</v>
      </c>
      <c r="AJ5">
        <v>19</v>
      </c>
      <c r="AM5">
        <v>4</v>
      </c>
      <c r="AN5">
        <v>17</v>
      </c>
      <c r="AO5">
        <v>6</v>
      </c>
      <c r="AP5">
        <v>91</v>
      </c>
      <c r="AQ5">
        <v>12</v>
      </c>
      <c r="AS5" s="3">
        <f t="shared" si="0"/>
        <v>18.791666666666668</v>
      </c>
      <c r="AT5" s="4">
        <f t="shared" si="1"/>
        <v>14333.088183333333</v>
      </c>
      <c r="AU5" s="3">
        <f t="shared" si="2"/>
        <v>4.875</v>
      </c>
      <c r="AV5" s="3">
        <f t="shared" si="3"/>
        <v>91.609375</v>
      </c>
      <c r="AW5" s="3">
        <f t="shared" si="4"/>
        <v>91.6</v>
      </c>
    </row>
    <row r="6" spans="1:73" x14ac:dyDescent="0.25">
      <c r="A6" s="2">
        <v>5</v>
      </c>
      <c r="B6">
        <v>2</v>
      </c>
      <c r="C6" s="2" t="s">
        <v>219</v>
      </c>
      <c r="D6" s="53"/>
      <c r="E6" s="58"/>
      <c r="F6" t="s">
        <v>79</v>
      </c>
      <c r="H6" t="s">
        <v>80</v>
      </c>
      <c r="I6" t="s">
        <v>81</v>
      </c>
      <c r="J6" s="26">
        <v>5</v>
      </c>
      <c r="L6" t="s">
        <v>92</v>
      </c>
      <c r="M6" t="s">
        <v>93</v>
      </c>
      <c r="Q6" t="s">
        <v>94</v>
      </c>
      <c r="R6" t="s">
        <v>95</v>
      </c>
      <c r="S6" s="1" t="s">
        <v>2564</v>
      </c>
      <c r="T6" t="s">
        <v>96</v>
      </c>
      <c r="W6" t="s">
        <v>97</v>
      </c>
      <c r="AA6" t="s">
        <v>98</v>
      </c>
      <c r="AD6" t="s">
        <v>98</v>
      </c>
      <c r="AI6">
        <v>36</v>
      </c>
      <c r="AJ6">
        <v>4</v>
      </c>
      <c r="AM6">
        <v>3</v>
      </c>
      <c r="AN6">
        <v>15</v>
      </c>
      <c r="AO6">
        <v>0</v>
      </c>
      <c r="AP6">
        <v>135</v>
      </c>
      <c r="AQ6">
        <v>13</v>
      </c>
      <c r="AS6" s="3">
        <f t="shared" si="0"/>
        <v>36.166666666666664</v>
      </c>
      <c r="AT6" s="4">
        <f t="shared" si="1"/>
        <v>27585.633133333333</v>
      </c>
      <c r="AU6" s="3">
        <f t="shared" si="2"/>
        <v>3.75</v>
      </c>
      <c r="AV6" s="3">
        <f t="shared" si="3"/>
        <v>135.625</v>
      </c>
      <c r="AW6" s="3">
        <f t="shared" si="4"/>
        <v>135.65</v>
      </c>
      <c r="BL6" t="s">
        <v>160</v>
      </c>
      <c r="BM6" t="s">
        <v>165</v>
      </c>
      <c r="BS6" t="s">
        <v>1458</v>
      </c>
    </row>
    <row r="7" spans="1:73" x14ac:dyDescent="0.25">
      <c r="A7" s="63">
        <v>6</v>
      </c>
      <c r="B7">
        <v>2</v>
      </c>
      <c r="C7" s="2" t="s">
        <v>219</v>
      </c>
      <c r="D7" s="53"/>
      <c r="E7" s="58"/>
      <c r="F7" t="s">
        <v>79</v>
      </c>
      <c r="H7" t="s">
        <v>80</v>
      </c>
      <c r="I7" t="s">
        <v>81</v>
      </c>
      <c r="J7" s="68">
        <v>6</v>
      </c>
      <c r="L7" t="s">
        <v>99</v>
      </c>
      <c r="M7" t="s">
        <v>130</v>
      </c>
      <c r="Q7" t="s">
        <v>100</v>
      </c>
      <c r="S7" s="1" t="s">
        <v>2564</v>
      </c>
      <c r="AA7" t="s">
        <v>84</v>
      </c>
      <c r="AI7">
        <v>0</v>
      </c>
      <c r="AJ7">
        <v>8</v>
      </c>
      <c r="AM7">
        <v>0</v>
      </c>
      <c r="AN7">
        <v>13</v>
      </c>
      <c r="AO7">
        <v>6</v>
      </c>
      <c r="AP7">
        <v>0</v>
      </c>
      <c r="AQ7">
        <v>4</v>
      </c>
      <c r="AS7" s="3">
        <f t="shared" si="0"/>
        <v>0.33333333333333331</v>
      </c>
      <c r="AT7" s="4">
        <f t="shared" si="1"/>
        <v>254.24546666666666</v>
      </c>
      <c r="AU7" s="3">
        <f t="shared" si="2"/>
        <v>0.67500000000000004</v>
      </c>
      <c r="AV7" s="3">
        <f t="shared" si="3"/>
        <v>0.22500000000000001</v>
      </c>
      <c r="AW7" s="3">
        <f t="shared" si="4"/>
        <v>0.2</v>
      </c>
      <c r="BP7" t="s">
        <v>99</v>
      </c>
    </row>
    <row r="8" spans="1:73" x14ac:dyDescent="0.25">
      <c r="A8">
        <v>7</v>
      </c>
      <c r="B8">
        <v>2</v>
      </c>
      <c r="C8" s="2" t="s">
        <v>219</v>
      </c>
      <c r="D8" s="53"/>
      <c r="E8" s="58"/>
      <c r="F8" t="s">
        <v>79</v>
      </c>
      <c r="H8" t="s">
        <v>80</v>
      </c>
      <c r="I8" t="s">
        <v>81</v>
      </c>
      <c r="J8" s="30">
        <v>7</v>
      </c>
      <c r="L8" s="63" t="s">
        <v>101</v>
      </c>
      <c r="M8" s="63" t="s">
        <v>104</v>
      </c>
      <c r="Q8" t="s">
        <v>100</v>
      </c>
      <c r="S8" s="1" t="s">
        <v>2564</v>
      </c>
      <c r="T8" t="s">
        <v>102</v>
      </c>
      <c r="W8" t="s">
        <v>482</v>
      </c>
      <c r="AA8" t="s">
        <v>482</v>
      </c>
      <c r="AD8" t="s">
        <v>83</v>
      </c>
      <c r="AI8">
        <v>14</v>
      </c>
      <c r="AJ8">
        <v>21</v>
      </c>
      <c r="AM8">
        <v>1</v>
      </c>
      <c r="AN8">
        <v>17</v>
      </c>
      <c r="AO8">
        <v>6</v>
      </c>
      <c r="AP8">
        <v>27</v>
      </c>
      <c r="AQ8">
        <v>18</v>
      </c>
      <c r="AS8" s="3">
        <f t="shared" si="0"/>
        <v>14.875</v>
      </c>
      <c r="AT8" s="4">
        <f t="shared" si="1"/>
        <v>11345.703950000001</v>
      </c>
      <c r="AU8" s="3">
        <f t="shared" si="2"/>
        <v>1.875</v>
      </c>
      <c r="AV8" s="3">
        <f t="shared" si="3"/>
        <v>27.890625</v>
      </c>
      <c r="AW8" s="3">
        <f t="shared" si="4"/>
        <v>27.9</v>
      </c>
      <c r="BL8" t="s">
        <v>669</v>
      </c>
      <c r="BP8" t="s">
        <v>794</v>
      </c>
      <c r="BQ8" t="s">
        <v>435</v>
      </c>
    </row>
    <row r="9" spans="1:73" x14ac:dyDescent="0.25">
      <c r="A9" s="63">
        <v>8</v>
      </c>
      <c r="B9">
        <v>2</v>
      </c>
      <c r="C9" s="2" t="s">
        <v>219</v>
      </c>
      <c r="D9" s="53"/>
      <c r="E9" s="58"/>
      <c r="F9" t="s">
        <v>79</v>
      </c>
      <c r="H9" t="s">
        <v>80</v>
      </c>
      <c r="I9" t="s">
        <v>81</v>
      </c>
      <c r="J9" s="68">
        <v>8</v>
      </c>
      <c r="L9" s="63" t="s">
        <v>105</v>
      </c>
      <c r="M9" s="63" t="s">
        <v>106</v>
      </c>
      <c r="Q9" t="s">
        <v>107</v>
      </c>
      <c r="S9" s="1" t="s">
        <v>2564</v>
      </c>
      <c r="T9" t="s">
        <v>83</v>
      </c>
      <c r="W9" t="s">
        <v>65</v>
      </c>
      <c r="AA9" t="s">
        <v>108</v>
      </c>
      <c r="AD9" t="s">
        <v>615</v>
      </c>
      <c r="AI9">
        <v>29</v>
      </c>
      <c r="AJ9">
        <v>9</v>
      </c>
      <c r="AM9">
        <v>3</v>
      </c>
      <c r="AN9">
        <v>15</v>
      </c>
      <c r="AO9">
        <v>0</v>
      </c>
      <c r="AP9">
        <v>106</v>
      </c>
      <c r="AQ9">
        <v>11</v>
      </c>
      <c r="AS9" s="3">
        <f t="shared" si="0"/>
        <v>29.375</v>
      </c>
      <c r="AT9" s="4">
        <f t="shared" si="1"/>
        <v>22405.38175</v>
      </c>
      <c r="AU9" s="3">
        <f t="shared" si="2"/>
        <v>3.75</v>
      </c>
      <c r="AV9" s="3">
        <f t="shared" si="3"/>
        <v>110.15625</v>
      </c>
      <c r="AW9" s="3">
        <f t="shared" si="4"/>
        <v>106.55</v>
      </c>
      <c r="BL9" t="s">
        <v>166</v>
      </c>
    </row>
    <row r="10" spans="1:73" ht="30" x14ac:dyDescent="0.25">
      <c r="A10" s="2">
        <v>9</v>
      </c>
      <c r="B10">
        <v>2</v>
      </c>
      <c r="C10" s="2" t="s">
        <v>219</v>
      </c>
      <c r="D10" s="53"/>
      <c r="E10" s="58"/>
      <c r="F10" t="s">
        <v>79</v>
      </c>
      <c r="H10" t="s">
        <v>80</v>
      </c>
      <c r="I10" t="s">
        <v>81</v>
      </c>
      <c r="J10" s="28">
        <v>9</v>
      </c>
      <c r="L10" s="2" t="s">
        <v>70</v>
      </c>
      <c r="M10" s="2" t="s">
        <v>71</v>
      </c>
      <c r="Q10" t="s">
        <v>1848</v>
      </c>
      <c r="S10" s="1" t="s">
        <v>2564</v>
      </c>
      <c r="T10" t="s">
        <v>109</v>
      </c>
      <c r="W10" t="s">
        <v>110</v>
      </c>
      <c r="AA10" t="s">
        <v>111</v>
      </c>
      <c r="AD10" t="s">
        <v>112</v>
      </c>
      <c r="AI10">
        <v>40</v>
      </c>
      <c r="AJ10">
        <v>15</v>
      </c>
      <c r="AM10">
        <v>4</v>
      </c>
      <c r="AN10">
        <v>17</v>
      </c>
      <c r="AO10">
        <v>6</v>
      </c>
      <c r="AP10">
        <v>198</v>
      </c>
      <c r="AQ10">
        <v>1</v>
      </c>
      <c r="AS10" s="3">
        <f t="shared" si="0"/>
        <v>40.625</v>
      </c>
      <c r="AT10" s="4">
        <f t="shared" si="1"/>
        <v>30986.166250000002</v>
      </c>
      <c r="AU10" s="3">
        <f t="shared" si="2"/>
        <v>4.875</v>
      </c>
      <c r="AV10" s="3">
        <f t="shared" si="3"/>
        <v>198.046875</v>
      </c>
      <c r="AW10" s="3">
        <f t="shared" si="4"/>
        <v>198.05</v>
      </c>
      <c r="BM10" t="s">
        <v>167</v>
      </c>
      <c r="BN10" t="s">
        <v>168</v>
      </c>
    </row>
    <row r="11" spans="1:73" ht="30" x14ac:dyDescent="0.25">
      <c r="A11" s="63">
        <v>10</v>
      </c>
      <c r="B11">
        <v>3</v>
      </c>
      <c r="C11" s="2" t="s">
        <v>219</v>
      </c>
      <c r="D11" s="53"/>
      <c r="E11" s="58"/>
      <c r="F11" t="s">
        <v>79</v>
      </c>
      <c r="H11" t="s">
        <v>80</v>
      </c>
      <c r="I11" t="s">
        <v>81</v>
      </c>
      <c r="J11" s="68">
        <v>10</v>
      </c>
      <c r="L11" s="2" t="s">
        <v>70</v>
      </c>
      <c r="M11" s="2" t="s">
        <v>71</v>
      </c>
      <c r="Q11" t="s">
        <v>113</v>
      </c>
      <c r="S11" s="1" t="s">
        <v>2564</v>
      </c>
      <c r="T11" t="s">
        <v>109</v>
      </c>
      <c r="W11" t="s">
        <v>109</v>
      </c>
      <c r="AA11" t="s">
        <v>114</v>
      </c>
      <c r="AD11" t="s">
        <v>83</v>
      </c>
      <c r="AI11">
        <v>20</v>
      </c>
      <c r="AJ11">
        <v>3</v>
      </c>
      <c r="AM11">
        <v>4</v>
      </c>
      <c r="AN11">
        <v>17</v>
      </c>
      <c r="AO11">
        <v>6</v>
      </c>
      <c r="AP11">
        <v>98</v>
      </c>
      <c r="AQ11">
        <v>2</v>
      </c>
      <c r="AS11" s="3">
        <f t="shared" si="0"/>
        <v>20.125</v>
      </c>
      <c r="AT11" s="4">
        <f t="shared" si="1"/>
        <v>15350.070049999998</v>
      </c>
      <c r="AU11" s="3">
        <f t="shared" si="2"/>
        <v>4.875</v>
      </c>
      <c r="AV11" s="3">
        <f t="shared" si="3"/>
        <v>98.109375</v>
      </c>
      <c r="AW11" s="3">
        <f t="shared" si="4"/>
        <v>98.1</v>
      </c>
      <c r="BM11" t="s">
        <v>167</v>
      </c>
    </row>
    <row r="12" spans="1:73" ht="30" x14ac:dyDescent="0.25">
      <c r="A12">
        <v>11</v>
      </c>
      <c r="B12">
        <v>3</v>
      </c>
      <c r="C12" s="2" t="s">
        <v>219</v>
      </c>
      <c r="D12" s="53"/>
      <c r="E12" s="58"/>
      <c r="F12" t="s">
        <v>79</v>
      </c>
      <c r="H12" t="s">
        <v>80</v>
      </c>
      <c r="I12" t="s">
        <v>81</v>
      </c>
      <c r="J12" s="26">
        <v>11</v>
      </c>
      <c r="L12" s="2" t="s">
        <v>70</v>
      </c>
      <c r="M12" s="2" t="s">
        <v>71</v>
      </c>
      <c r="Q12" t="s">
        <v>115</v>
      </c>
      <c r="S12" s="1" t="s">
        <v>2564</v>
      </c>
      <c r="T12" t="s">
        <v>116</v>
      </c>
      <c r="W12" t="s">
        <v>116</v>
      </c>
      <c r="AA12" t="s">
        <v>84</v>
      </c>
      <c r="AD12" t="s">
        <v>117</v>
      </c>
      <c r="AI12">
        <v>9</v>
      </c>
      <c r="AJ12">
        <v>19</v>
      </c>
      <c r="AM12">
        <v>4</v>
      </c>
      <c r="AN12">
        <v>17</v>
      </c>
      <c r="AO12">
        <v>6</v>
      </c>
      <c r="AP12">
        <v>47</v>
      </c>
      <c r="AQ12">
        <v>15</v>
      </c>
      <c r="AS12" s="3">
        <f t="shared" si="0"/>
        <v>9.7916666666666661</v>
      </c>
      <c r="AT12" s="4">
        <f t="shared" si="1"/>
        <v>7468.4605833333335</v>
      </c>
      <c r="AU12" s="3">
        <f t="shared" si="2"/>
        <v>4.875</v>
      </c>
      <c r="AV12" s="3">
        <f t="shared" si="3"/>
        <v>47.734375</v>
      </c>
      <c r="AW12" s="3">
        <f t="shared" si="4"/>
        <v>47.75</v>
      </c>
      <c r="BL12" t="s">
        <v>117</v>
      </c>
    </row>
    <row r="13" spans="1:73" x14ac:dyDescent="0.25">
      <c r="A13" s="63">
        <v>12</v>
      </c>
      <c r="B13">
        <v>3</v>
      </c>
      <c r="C13" s="2" t="s">
        <v>219</v>
      </c>
      <c r="D13" s="53"/>
      <c r="E13" s="58"/>
      <c r="F13" t="s">
        <v>79</v>
      </c>
      <c r="H13" t="s">
        <v>80</v>
      </c>
      <c r="I13" t="s">
        <v>81</v>
      </c>
      <c r="J13" s="68">
        <v>12</v>
      </c>
      <c r="L13" s="2" t="s">
        <v>118</v>
      </c>
      <c r="M13" s="6" t="s">
        <v>119</v>
      </c>
      <c r="Q13" t="s">
        <v>120</v>
      </c>
      <c r="S13" s="1" t="s">
        <v>2564</v>
      </c>
      <c r="T13" t="s">
        <v>121</v>
      </c>
      <c r="W13" t="s">
        <v>122</v>
      </c>
      <c r="X13" t="s">
        <v>211</v>
      </c>
      <c r="AA13" t="s">
        <v>123</v>
      </c>
      <c r="AD13" t="s">
        <v>124</v>
      </c>
      <c r="AE13" t="s">
        <v>178</v>
      </c>
      <c r="AF13" t="s">
        <v>179</v>
      </c>
      <c r="AI13">
        <v>50</v>
      </c>
      <c r="AJ13">
        <v>8</v>
      </c>
      <c r="AM13">
        <v>4</v>
      </c>
      <c r="AN13">
        <v>17</v>
      </c>
      <c r="AO13">
        <v>6</v>
      </c>
      <c r="AP13">
        <v>245</v>
      </c>
      <c r="AQ13">
        <v>7</v>
      </c>
      <c r="AS13" s="3">
        <f t="shared" si="0"/>
        <v>50.333333333333336</v>
      </c>
      <c r="AT13" s="4">
        <f t="shared" si="1"/>
        <v>38391.065466666667</v>
      </c>
      <c r="AU13" s="3">
        <f t="shared" si="2"/>
        <v>4.875</v>
      </c>
      <c r="AV13" s="3">
        <f t="shared" si="3"/>
        <v>245.375</v>
      </c>
      <c r="AW13" s="3">
        <f t="shared" si="4"/>
        <v>245.35</v>
      </c>
      <c r="BL13" t="s">
        <v>161</v>
      </c>
      <c r="BM13" t="s">
        <v>167</v>
      </c>
    </row>
    <row r="14" spans="1:73" ht="30" x14ac:dyDescent="0.25">
      <c r="A14" s="2">
        <v>13</v>
      </c>
      <c r="B14">
        <v>3</v>
      </c>
      <c r="C14" s="2" t="s">
        <v>219</v>
      </c>
      <c r="D14" s="53"/>
      <c r="E14" s="58"/>
      <c r="F14" t="s">
        <v>79</v>
      </c>
      <c r="H14" t="s">
        <v>80</v>
      </c>
      <c r="I14" t="s">
        <v>81</v>
      </c>
      <c r="J14" s="26">
        <v>13</v>
      </c>
      <c r="L14" s="2" t="s">
        <v>70</v>
      </c>
      <c r="M14" s="2" t="s">
        <v>71</v>
      </c>
      <c r="Q14" t="s">
        <v>125</v>
      </c>
      <c r="R14" t="s">
        <v>95</v>
      </c>
      <c r="S14" s="1" t="s">
        <v>2564</v>
      </c>
      <c r="T14" t="s">
        <v>126</v>
      </c>
      <c r="W14" t="s">
        <v>65</v>
      </c>
      <c r="AA14" t="s">
        <v>127</v>
      </c>
      <c r="AD14" t="s">
        <v>128</v>
      </c>
      <c r="AI14">
        <v>18</v>
      </c>
      <c r="AJ14">
        <v>3</v>
      </c>
      <c r="AM14">
        <v>3</v>
      </c>
      <c r="AN14">
        <v>14</v>
      </c>
      <c r="AO14">
        <v>6</v>
      </c>
      <c r="AP14">
        <v>70</v>
      </c>
      <c r="AQ14">
        <v>3</v>
      </c>
      <c r="AS14" s="3">
        <f t="shared" si="0"/>
        <v>18.125</v>
      </c>
      <c r="AT14" s="4">
        <f t="shared" si="1"/>
        <v>13824.597249999999</v>
      </c>
      <c r="AU14" s="3">
        <f t="shared" si="2"/>
        <v>3.7250000000000001</v>
      </c>
      <c r="AV14" s="3">
        <f t="shared" si="3"/>
        <v>67.515625</v>
      </c>
      <c r="AW14" s="3">
        <f t="shared" si="4"/>
        <v>70.150000000000006</v>
      </c>
      <c r="BL14" t="s">
        <v>161</v>
      </c>
    </row>
    <row r="15" spans="1:73" x14ac:dyDescent="0.25">
      <c r="A15" s="63">
        <v>14</v>
      </c>
      <c r="B15">
        <v>4</v>
      </c>
      <c r="C15" s="2" t="s">
        <v>219</v>
      </c>
      <c r="D15" s="53"/>
      <c r="E15" s="58"/>
      <c r="F15" t="s">
        <v>79</v>
      </c>
      <c r="H15" t="s">
        <v>80</v>
      </c>
      <c r="I15" t="s">
        <v>81</v>
      </c>
      <c r="J15" s="70">
        <v>14</v>
      </c>
      <c r="L15" s="7" t="s">
        <v>129</v>
      </c>
      <c r="M15" s="8" t="s">
        <v>130</v>
      </c>
      <c r="Q15" t="s">
        <v>100</v>
      </c>
      <c r="S15" s="1" t="s">
        <v>2564</v>
      </c>
      <c r="T15" t="s">
        <v>131</v>
      </c>
      <c r="W15" t="s">
        <v>132</v>
      </c>
      <c r="AA15" t="s">
        <v>133</v>
      </c>
      <c r="AD15" t="s">
        <v>133</v>
      </c>
      <c r="AI15">
        <v>55</v>
      </c>
      <c r="AJ15">
        <v>0</v>
      </c>
      <c r="AM15">
        <v>0</v>
      </c>
      <c r="AN15">
        <v>8</v>
      </c>
      <c r="AO15">
        <v>0</v>
      </c>
      <c r="AP15">
        <v>22</v>
      </c>
      <c r="AQ15">
        <v>0</v>
      </c>
      <c r="AS15" s="3">
        <f t="shared" si="0"/>
        <v>55</v>
      </c>
      <c r="AT15" s="4">
        <f t="shared" si="1"/>
        <v>41950.502</v>
      </c>
      <c r="AU15" s="3">
        <f t="shared" si="2"/>
        <v>0.4</v>
      </c>
      <c r="AV15" s="3">
        <f t="shared" si="3"/>
        <v>22</v>
      </c>
      <c r="AW15" s="3">
        <f t="shared" si="4"/>
        <v>22</v>
      </c>
      <c r="AX15" t="s">
        <v>1764</v>
      </c>
      <c r="AY15" t="s">
        <v>195</v>
      </c>
      <c r="AZ15" s="12">
        <f>SUM(AS3:AS15)</f>
        <v>372.58333333333331</v>
      </c>
      <c r="BA15" t="s">
        <v>196</v>
      </c>
      <c r="BB15">
        <v>63</v>
      </c>
      <c r="BC15" s="12">
        <f>SUM(AV3:AV15)</f>
        <v>1475.0645833333333</v>
      </c>
      <c r="BD15">
        <v>20</v>
      </c>
      <c r="BE15">
        <v>4</v>
      </c>
      <c r="BF15">
        <v>0</v>
      </c>
      <c r="BG15">
        <v>11</v>
      </c>
      <c r="BH15" s="12">
        <f>BD15+BF15+(BE15+BG15)/12</f>
        <v>21.25</v>
      </c>
      <c r="BL15" t="s">
        <v>162</v>
      </c>
      <c r="BP15" t="s">
        <v>788</v>
      </c>
    </row>
    <row r="16" spans="1:73" x14ac:dyDescent="0.25">
      <c r="A16">
        <v>15</v>
      </c>
      <c r="B16">
        <v>5</v>
      </c>
      <c r="C16" s="2" t="s">
        <v>219</v>
      </c>
      <c r="D16" s="53">
        <v>3</v>
      </c>
      <c r="E16" s="58">
        <v>3</v>
      </c>
      <c r="F16" t="s">
        <v>169</v>
      </c>
      <c r="H16" t="s">
        <v>80</v>
      </c>
      <c r="I16" t="s">
        <v>170</v>
      </c>
      <c r="J16" s="28">
        <v>15</v>
      </c>
      <c r="L16" s="63" t="s">
        <v>171</v>
      </c>
      <c r="M16" t="s">
        <v>93</v>
      </c>
      <c r="Q16" t="s">
        <v>172</v>
      </c>
      <c r="R16" t="s">
        <v>173</v>
      </c>
      <c r="S16" t="s">
        <v>2565</v>
      </c>
      <c r="T16" t="s">
        <v>174</v>
      </c>
      <c r="U16" t="s">
        <v>177</v>
      </c>
      <c r="W16" t="s">
        <v>102</v>
      </c>
      <c r="AA16" s="1" t="s">
        <v>159</v>
      </c>
      <c r="AB16" t="s">
        <v>176</v>
      </c>
      <c r="AD16" s="1" t="s">
        <v>159</v>
      </c>
      <c r="AE16" t="s">
        <v>180</v>
      </c>
      <c r="AI16">
        <v>43</v>
      </c>
      <c r="AJ16">
        <v>13</v>
      </c>
      <c r="AM16">
        <v>3</v>
      </c>
      <c r="AN16">
        <v>9</v>
      </c>
      <c r="AO16">
        <v>0</v>
      </c>
      <c r="AP16">
        <v>150</v>
      </c>
      <c r="AQ16">
        <v>2</v>
      </c>
      <c r="AS16" s="3">
        <f t="shared" si="0"/>
        <v>43.541666666666664</v>
      </c>
      <c r="AT16" s="4">
        <f t="shared" si="1"/>
        <v>33210.814083333331</v>
      </c>
      <c r="AU16" s="3">
        <f t="shared" si="2"/>
        <v>3.45</v>
      </c>
      <c r="AV16" s="3">
        <f t="shared" si="3"/>
        <v>150.21875</v>
      </c>
      <c r="AW16" s="3">
        <f t="shared" si="4"/>
        <v>150.1</v>
      </c>
      <c r="BQ16" s="1" t="s">
        <v>78</v>
      </c>
    </row>
    <row r="17" spans="1:69" ht="30" x14ac:dyDescent="0.25">
      <c r="A17" s="63">
        <v>16</v>
      </c>
      <c r="B17">
        <v>5</v>
      </c>
      <c r="C17" s="2" t="s">
        <v>219</v>
      </c>
      <c r="D17" s="53"/>
      <c r="E17" s="58"/>
      <c r="F17" t="s">
        <v>169</v>
      </c>
      <c r="H17" t="s">
        <v>80</v>
      </c>
      <c r="I17" t="s">
        <v>170</v>
      </c>
      <c r="J17" s="68">
        <v>16</v>
      </c>
      <c r="L17" s="2" t="s">
        <v>70</v>
      </c>
      <c r="M17" s="2" t="s">
        <v>71</v>
      </c>
      <c r="Q17" t="s">
        <v>181</v>
      </c>
      <c r="S17" t="s">
        <v>2564</v>
      </c>
      <c r="T17" t="s">
        <v>182</v>
      </c>
      <c r="W17" t="s">
        <v>185</v>
      </c>
      <c r="AA17" t="s">
        <v>186</v>
      </c>
      <c r="AD17" t="s">
        <v>102</v>
      </c>
      <c r="AI17">
        <v>11</v>
      </c>
      <c r="AJ17">
        <v>16</v>
      </c>
      <c r="AM17">
        <v>6</v>
      </c>
      <c r="AN17">
        <v>3</v>
      </c>
      <c r="AO17">
        <v>0</v>
      </c>
      <c r="AP17">
        <v>71</v>
      </c>
      <c r="AQ17">
        <v>15</v>
      </c>
      <c r="AS17" s="3">
        <f t="shared" si="0"/>
        <v>11.666666666666666</v>
      </c>
      <c r="AT17" s="4">
        <f t="shared" si="1"/>
        <v>8898.5913333333338</v>
      </c>
      <c r="AU17" s="3">
        <f t="shared" si="2"/>
        <v>6.15</v>
      </c>
      <c r="AV17" s="3">
        <f t="shared" si="3"/>
        <v>71.75</v>
      </c>
      <c r="AW17" s="3">
        <f t="shared" si="4"/>
        <v>71.75</v>
      </c>
      <c r="BL17" t="s">
        <v>117</v>
      </c>
      <c r="BQ17" t="s">
        <v>218</v>
      </c>
    </row>
    <row r="18" spans="1:69" ht="30" x14ac:dyDescent="0.25">
      <c r="A18" s="2">
        <v>17</v>
      </c>
      <c r="B18">
        <v>5</v>
      </c>
      <c r="C18" s="2" t="s">
        <v>219</v>
      </c>
      <c r="D18" s="53"/>
      <c r="E18" s="58"/>
      <c r="F18" t="s">
        <v>169</v>
      </c>
      <c r="H18" t="s">
        <v>80</v>
      </c>
      <c r="I18" t="s">
        <v>170</v>
      </c>
      <c r="J18" s="28">
        <v>17</v>
      </c>
      <c r="L18" s="2" t="s">
        <v>70</v>
      </c>
      <c r="M18" s="2" t="s">
        <v>71</v>
      </c>
      <c r="Q18" t="s">
        <v>189</v>
      </c>
      <c r="S18" t="s">
        <v>2564</v>
      </c>
      <c r="T18" t="s">
        <v>190</v>
      </c>
      <c r="W18" t="s">
        <v>191</v>
      </c>
      <c r="AA18" t="s">
        <v>192</v>
      </c>
      <c r="AD18" t="s">
        <v>102</v>
      </c>
      <c r="AI18">
        <v>11</v>
      </c>
      <c r="AJ18">
        <v>13</v>
      </c>
      <c r="AM18">
        <v>6</v>
      </c>
      <c r="AN18">
        <v>3</v>
      </c>
      <c r="AO18">
        <v>0</v>
      </c>
      <c r="AP18">
        <v>71</v>
      </c>
      <c r="AQ18">
        <v>0</v>
      </c>
      <c r="AS18" s="3">
        <f t="shared" si="0"/>
        <v>11.541666666666666</v>
      </c>
      <c r="AT18" s="4">
        <f t="shared" si="1"/>
        <v>8803.2492833333345</v>
      </c>
      <c r="AU18" s="3">
        <f t="shared" si="2"/>
        <v>6.15</v>
      </c>
      <c r="AV18" s="3">
        <f t="shared" si="3"/>
        <v>70.981250000000003</v>
      </c>
      <c r="AW18" s="3">
        <f t="shared" si="4"/>
        <v>71</v>
      </c>
      <c r="AX18" t="s">
        <v>1765</v>
      </c>
      <c r="AY18" t="s">
        <v>197</v>
      </c>
      <c r="AZ18" s="12">
        <f>SUM(AS16:AS18)</f>
        <v>66.75</v>
      </c>
      <c r="BA18" t="s">
        <v>198</v>
      </c>
      <c r="BB18">
        <v>0</v>
      </c>
      <c r="BC18" s="12">
        <f>SUM(AV16:AV18)</f>
        <v>292.95</v>
      </c>
      <c r="BD18">
        <v>4</v>
      </c>
      <c r="BE18">
        <v>1</v>
      </c>
      <c r="BF18">
        <v>0</v>
      </c>
      <c r="BG18">
        <v>0</v>
      </c>
      <c r="BH18" s="12">
        <f>BD18+BF18+(BE18+BG18)/12</f>
        <v>4.083333333333333</v>
      </c>
      <c r="BL18" t="s">
        <v>167</v>
      </c>
      <c r="BQ18" t="s">
        <v>218</v>
      </c>
    </row>
    <row r="19" spans="1:69" ht="30" x14ac:dyDescent="0.25">
      <c r="A19" s="63">
        <v>18</v>
      </c>
      <c r="B19">
        <v>6</v>
      </c>
      <c r="C19" s="2" t="s">
        <v>219</v>
      </c>
      <c r="D19" s="53">
        <v>4</v>
      </c>
      <c r="E19" s="58">
        <v>4</v>
      </c>
      <c r="F19" t="s">
        <v>199</v>
      </c>
      <c r="G19" t="s">
        <v>200</v>
      </c>
      <c r="H19" t="s">
        <v>201</v>
      </c>
      <c r="I19" t="s">
        <v>202</v>
      </c>
      <c r="J19" s="69">
        <v>18</v>
      </c>
      <c r="L19" s="6" t="s">
        <v>203</v>
      </c>
      <c r="M19" s="6" t="s">
        <v>204</v>
      </c>
      <c r="Q19" t="s">
        <v>100</v>
      </c>
      <c r="S19" t="s">
        <v>2564</v>
      </c>
      <c r="T19" t="s">
        <v>205</v>
      </c>
      <c r="W19" t="s">
        <v>205</v>
      </c>
      <c r="AA19" t="s">
        <v>206</v>
      </c>
      <c r="AD19" t="s">
        <v>207</v>
      </c>
      <c r="AE19" t="s">
        <v>205</v>
      </c>
      <c r="AI19">
        <v>78</v>
      </c>
      <c r="AJ19">
        <v>5</v>
      </c>
      <c r="AM19">
        <v>0</v>
      </c>
      <c r="AN19">
        <v>9</v>
      </c>
      <c r="AO19">
        <v>0</v>
      </c>
      <c r="AP19">
        <v>35</v>
      </c>
      <c r="AQ19">
        <v>4</v>
      </c>
      <c r="AS19" s="3">
        <f t="shared" si="0"/>
        <v>78.208333333333329</v>
      </c>
      <c r="AT19" s="4">
        <f t="shared" si="1"/>
        <v>59652.342616666661</v>
      </c>
      <c r="AU19" s="3">
        <f t="shared" si="2"/>
        <v>0.45</v>
      </c>
      <c r="AV19" s="3">
        <f t="shared" si="3"/>
        <v>35.193750000000001</v>
      </c>
      <c r="AW19" s="3">
        <f t="shared" si="4"/>
        <v>35.200000000000003</v>
      </c>
      <c r="BL19" t="s">
        <v>207</v>
      </c>
      <c r="BP19" t="s">
        <v>789</v>
      </c>
    </row>
    <row r="20" spans="1:69" x14ac:dyDescent="0.25">
      <c r="A20" s="2">
        <v>19</v>
      </c>
      <c r="B20">
        <v>6</v>
      </c>
      <c r="C20" s="2" t="s">
        <v>219</v>
      </c>
      <c r="D20" s="53"/>
      <c r="E20" s="58"/>
      <c r="F20" t="s">
        <v>199</v>
      </c>
      <c r="G20" t="s">
        <v>200</v>
      </c>
      <c r="H20" t="s">
        <v>201</v>
      </c>
      <c r="I20" t="s">
        <v>202</v>
      </c>
      <c r="J20" s="28">
        <v>19</v>
      </c>
      <c r="L20" s="6" t="s">
        <v>208</v>
      </c>
      <c r="M20" s="6" t="s">
        <v>130</v>
      </c>
      <c r="Q20" t="s">
        <v>100</v>
      </c>
      <c r="S20" t="s">
        <v>2564</v>
      </c>
      <c r="T20" t="s">
        <v>206</v>
      </c>
      <c r="W20" t="s">
        <v>209</v>
      </c>
      <c r="AA20" t="s">
        <v>210</v>
      </c>
      <c r="AD20" t="s">
        <v>210</v>
      </c>
      <c r="AI20">
        <v>23</v>
      </c>
      <c r="AJ20">
        <v>3</v>
      </c>
      <c r="AM20">
        <v>0</v>
      </c>
      <c r="AN20">
        <v>4</v>
      </c>
      <c r="AO20">
        <v>0</v>
      </c>
      <c r="AP20">
        <v>4</v>
      </c>
      <c r="AQ20">
        <v>12</v>
      </c>
      <c r="AS20" s="3">
        <f t="shared" si="0"/>
        <v>23.125</v>
      </c>
      <c r="AT20" s="4">
        <f t="shared" si="1"/>
        <v>17638.27925</v>
      </c>
      <c r="AU20" s="3">
        <f t="shared" si="2"/>
        <v>0.2</v>
      </c>
      <c r="AV20" s="3">
        <f t="shared" si="3"/>
        <v>4.625</v>
      </c>
      <c r="AW20" s="3">
        <f t="shared" si="4"/>
        <v>4.5999999999999996</v>
      </c>
      <c r="BL20" t="s">
        <v>210</v>
      </c>
      <c r="BP20" t="s">
        <v>208</v>
      </c>
    </row>
    <row r="21" spans="1:69" ht="30" x14ac:dyDescent="0.25">
      <c r="A21" s="63">
        <v>20</v>
      </c>
      <c r="B21">
        <v>7</v>
      </c>
      <c r="C21" s="2" t="s">
        <v>219</v>
      </c>
      <c r="D21" s="53"/>
      <c r="E21" s="58"/>
      <c r="F21" t="s">
        <v>199</v>
      </c>
      <c r="G21" t="s">
        <v>200</v>
      </c>
      <c r="H21" t="s">
        <v>201</v>
      </c>
      <c r="I21" t="s">
        <v>202</v>
      </c>
      <c r="J21" s="70">
        <v>20</v>
      </c>
      <c r="L21" s="6" t="s">
        <v>203</v>
      </c>
      <c r="M21" s="6" t="s">
        <v>204</v>
      </c>
      <c r="Q21" t="s">
        <v>100</v>
      </c>
      <c r="S21" t="s">
        <v>2564</v>
      </c>
      <c r="T21" t="s">
        <v>131</v>
      </c>
      <c r="W21" t="s">
        <v>149</v>
      </c>
      <c r="X21" t="s">
        <v>207</v>
      </c>
      <c r="AA21" t="s">
        <v>207</v>
      </c>
      <c r="AD21" t="s">
        <v>213</v>
      </c>
      <c r="AI21">
        <v>40</v>
      </c>
      <c r="AJ21">
        <v>22</v>
      </c>
      <c r="AM21">
        <v>0</v>
      </c>
      <c r="AN21">
        <v>8</v>
      </c>
      <c r="AO21">
        <v>0</v>
      </c>
      <c r="AP21">
        <v>16</v>
      </c>
      <c r="AQ21">
        <v>7</v>
      </c>
      <c r="AS21" s="3">
        <f t="shared" si="0"/>
        <v>40.916666666666664</v>
      </c>
      <c r="AT21" s="4">
        <f t="shared" si="1"/>
        <v>31208.631033333331</v>
      </c>
      <c r="AU21" s="3">
        <f t="shared" si="2"/>
        <v>0.4</v>
      </c>
      <c r="AV21" s="3">
        <f t="shared" si="3"/>
        <v>16.366666666666667</v>
      </c>
      <c r="AW21" s="3">
        <f t="shared" si="4"/>
        <v>16.350000000000001</v>
      </c>
      <c r="AX21" t="s">
        <v>1766</v>
      </c>
      <c r="AY21" t="s">
        <v>216</v>
      </c>
      <c r="AZ21" s="12">
        <f>SUM(AS19:AS21)</f>
        <v>142.25</v>
      </c>
      <c r="BA21" t="s">
        <v>217</v>
      </c>
      <c r="BB21">
        <v>0</v>
      </c>
      <c r="BC21" s="12">
        <f>SUM(AV19:AV21)</f>
        <v>56.185416666666669</v>
      </c>
      <c r="BD21">
        <v>0</v>
      </c>
      <c r="BE21">
        <v>10</v>
      </c>
      <c r="BF21">
        <v>0</v>
      </c>
      <c r="BG21">
        <v>0</v>
      </c>
      <c r="BH21" s="12">
        <f>BD21+BF21+(BE21+BG21)/12</f>
        <v>0.83333333333333337</v>
      </c>
      <c r="BL21" t="s">
        <v>162</v>
      </c>
      <c r="BM21" t="s">
        <v>207</v>
      </c>
      <c r="BP21" t="s">
        <v>789</v>
      </c>
    </row>
    <row r="22" spans="1:69" ht="30" x14ac:dyDescent="0.25">
      <c r="A22" s="2">
        <v>21</v>
      </c>
      <c r="B22">
        <v>8</v>
      </c>
      <c r="C22" s="2" t="s">
        <v>219</v>
      </c>
      <c r="D22" s="53">
        <v>5</v>
      </c>
      <c r="E22" s="58">
        <v>5</v>
      </c>
      <c r="F22" t="s">
        <v>220</v>
      </c>
      <c r="G22" t="s">
        <v>221</v>
      </c>
      <c r="H22" t="s">
        <v>222</v>
      </c>
      <c r="I22" t="s">
        <v>100</v>
      </c>
      <c r="J22" s="28">
        <v>21</v>
      </c>
      <c r="L22" s="2" t="s">
        <v>70</v>
      </c>
      <c r="M22" s="2" t="s">
        <v>71</v>
      </c>
      <c r="Q22" t="s">
        <v>223</v>
      </c>
      <c r="S22" t="s">
        <v>2565</v>
      </c>
      <c r="T22" s="10" t="s">
        <v>159</v>
      </c>
      <c r="W22" t="s">
        <v>225</v>
      </c>
      <c r="AA22" t="s">
        <v>227</v>
      </c>
      <c r="AD22" s="10" t="s">
        <v>159</v>
      </c>
      <c r="AI22">
        <v>57</v>
      </c>
      <c r="AJ22">
        <v>12</v>
      </c>
      <c r="AM22">
        <v>5</v>
      </c>
      <c r="AN22">
        <v>0</v>
      </c>
      <c r="AO22">
        <v>0</v>
      </c>
      <c r="AP22">
        <v>287</v>
      </c>
      <c r="AQ22">
        <v>10</v>
      </c>
      <c r="AS22" s="3">
        <f t="shared" si="0"/>
        <v>57.5</v>
      </c>
      <c r="AT22" s="4">
        <f t="shared" si="1"/>
        <v>43857.343000000001</v>
      </c>
      <c r="AU22" s="3">
        <f t="shared" si="2"/>
        <v>5</v>
      </c>
      <c r="AV22" s="3">
        <f t="shared" si="3"/>
        <v>287.5</v>
      </c>
      <c r="AW22" s="3">
        <f t="shared" si="4"/>
        <v>287.5</v>
      </c>
      <c r="BL22" t="s">
        <v>235</v>
      </c>
    </row>
    <row r="23" spans="1:69" x14ac:dyDescent="0.25">
      <c r="A23" s="63">
        <v>22</v>
      </c>
      <c r="B23">
        <v>8</v>
      </c>
      <c r="C23" s="2" t="s">
        <v>219</v>
      </c>
      <c r="D23" s="53"/>
      <c r="E23" s="58"/>
      <c r="F23" t="s">
        <v>220</v>
      </c>
      <c r="G23" t="s">
        <v>221</v>
      </c>
      <c r="H23" t="s">
        <v>222</v>
      </c>
      <c r="I23" t="s">
        <v>100</v>
      </c>
      <c r="J23" s="68">
        <v>22</v>
      </c>
      <c r="L23" s="2" t="s">
        <v>236</v>
      </c>
      <c r="M23" s="6" t="s">
        <v>119</v>
      </c>
      <c r="Q23" t="s">
        <v>237</v>
      </c>
      <c r="S23" t="s">
        <v>2565</v>
      </c>
      <c r="T23" t="s">
        <v>240</v>
      </c>
      <c r="W23" t="s">
        <v>241</v>
      </c>
      <c r="AA23" t="s">
        <v>231</v>
      </c>
      <c r="AD23" t="s">
        <v>244</v>
      </c>
      <c r="AI23">
        <v>23</v>
      </c>
      <c r="AJ23">
        <v>17</v>
      </c>
      <c r="AM23">
        <v>4</v>
      </c>
      <c r="AN23">
        <v>0</v>
      </c>
      <c r="AO23">
        <v>0</v>
      </c>
      <c r="AP23">
        <v>94</v>
      </c>
      <c r="AQ23">
        <v>17</v>
      </c>
      <c r="AS23" s="3">
        <f t="shared" si="0"/>
        <v>23.708333333333332</v>
      </c>
      <c r="AT23" s="4">
        <f t="shared" si="1"/>
        <v>18083.208816666665</v>
      </c>
      <c r="AU23" s="3">
        <f t="shared" si="2"/>
        <v>4</v>
      </c>
      <c r="AV23" s="3">
        <f t="shared" si="3"/>
        <v>94.833333333333329</v>
      </c>
      <c r="AW23" s="3">
        <f t="shared" si="4"/>
        <v>94.85</v>
      </c>
      <c r="BL23" t="s">
        <v>244</v>
      </c>
    </row>
    <row r="24" spans="1:69" ht="30" x14ac:dyDescent="0.25">
      <c r="A24" s="2">
        <v>23</v>
      </c>
      <c r="B24">
        <v>8</v>
      </c>
      <c r="C24" s="2" t="s">
        <v>219</v>
      </c>
      <c r="D24" s="53"/>
      <c r="E24" s="58"/>
      <c r="F24" t="s">
        <v>220</v>
      </c>
      <c r="G24" t="s">
        <v>221</v>
      </c>
      <c r="H24" t="s">
        <v>222</v>
      </c>
      <c r="I24" t="s">
        <v>100</v>
      </c>
      <c r="J24" s="28">
        <v>23</v>
      </c>
      <c r="L24" s="2" t="s">
        <v>70</v>
      </c>
      <c r="M24" s="2" t="s">
        <v>71</v>
      </c>
      <c r="Q24" t="s">
        <v>245</v>
      </c>
      <c r="S24" t="s">
        <v>2565</v>
      </c>
      <c r="T24" t="s">
        <v>168</v>
      </c>
      <c r="W24" t="s">
        <v>168</v>
      </c>
      <c r="AA24" t="s">
        <v>192</v>
      </c>
      <c r="AD24" t="s">
        <v>65</v>
      </c>
      <c r="AI24">
        <v>6</v>
      </c>
      <c r="AJ24">
        <v>13</v>
      </c>
      <c r="AM24">
        <v>6</v>
      </c>
      <c r="AN24">
        <v>15</v>
      </c>
      <c r="AO24">
        <v>0</v>
      </c>
      <c r="AP24">
        <v>44</v>
      </c>
      <c r="AQ24">
        <v>3</v>
      </c>
      <c r="AS24" s="3">
        <f t="shared" si="0"/>
        <v>6.541666666666667</v>
      </c>
      <c r="AT24" s="4">
        <f t="shared" si="1"/>
        <v>4989.5672833333338</v>
      </c>
      <c r="AU24" s="3">
        <f t="shared" si="2"/>
        <v>6.75</v>
      </c>
      <c r="AV24" s="3">
        <f t="shared" si="3"/>
        <v>44.15625</v>
      </c>
      <c r="AW24" s="3">
        <f t="shared" si="4"/>
        <v>44.15</v>
      </c>
      <c r="BL24" t="s">
        <v>168</v>
      </c>
    </row>
    <row r="25" spans="1:69" ht="30" x14ac:dyDescent="0.25">
      <c r="A25" s="63">
        <v>24</v>
      </c>
      <c r="B25">
        <v>8</v>
      </c>
      <c r="C25" s="2" t="s">
        <v>219</v>
      </c>
      <c r="D25" s="53"/>
      <c r="E25" s="58"/>
      <c r="F25" t="s">
        <v>220</v>
      </c>
      <c r="G25" t="s">
        <v>221</v>
      </c>
      <c r="H25" t="s">
        <v>222</v>
      </c>
      <c r="I25" t="s">
        <v>100</v>
      </c>
      <c r="J25" s="69">
        <v>24</v>
      </c>
      <c r="L25" s="2" t="s">
        <v>70</v>
      </c>
      <c r="M25" s="2" t="s">
        <v>71</v>
      </c>
      <c r="Q25" t="s">
        <v>245</v>
      </c>
      <c r="S25" t="s">
        <v>2565</v>
      </c>
      <c r="T25" t="s">
        <v>244</v>
      </c>
      <c r="W25" t="s">
        <v>228</v>
      </c>
      <c r="AA25" t="s">
        <v>65</v>
      </c>
      <c r="AD25" t="s">
        <v>246</v>
      </c>
      <c r="AI25">
        <v>10</v>
      </c>
      <c r="AJ25">
        <v>13</v>
      </c>
      <c r="AM25">
        <v>5</v>
      </c>
      <c r="AN25">
        <v>1</v>
      </c>
      <c r="AO25">
        <v>0</v>
      </c>
      <c r="AP25">
        <v>53</v>
      </c>
      <c r="AQ25">
        <v>5</v>
      </c>
      <c r="AS25" s="3">
        <f t="shared" si="0"/>
        <v>10.541666666666666</v>
      </c>
      <c r="AT25" s="4">
        <f t="shared" si="1"/>
        <v>8040.5128833333338</v>
      </c>
      <c r="AU25" s="3">
        <f t="shared" si="2"/>
        <v>5.05</v>
      </c>
      <c r="AV25" s="3">
        <f t="shared" si="3"/>
        <v>53.235416666666659</v>
      </c>
      <c r="AW25" s="3">
        <f t="shared" si="4"/>
        <v>53.25</v>
      </c>
      <c r="BL25" t="s">
        <v>244</v>
      </c>
      <c r="BM25" t="s">
        <v>246</v>
      </c>
    </row>
    <row r="26" spans="1:69" x14ac:dyDescent="0.25">
      <c r="A26" s="2">
        <v>25</v>
      </c>
      <c r="B26">
        <v>8</v>
      </c>
      <c r="C26" s="2" t="s">
        <v>219</v>
      </c>
      <c r="D26" s="53"/>
      <c r="E26" s="58"/>
      <c r="F26" t="s">
        <v>220</v>
      </c>
      <c r="G26" t="s">
        <v>221</v>
      </c>
      <c r="H26" t="s">
        <v>222</v>
      </c>
      <c r="I26" t="s">
        <v>100</v>
      </c>
      <c r="J26" s="26">
        <v>25</v>
      </c>
      <c r="L26" s="63" t="s">
        <v>171</v>
      </c>
      <c r="M26" t="s">
        <v>93</v>
      </c>
      <c r="Q26" t="s">
        <v>247</v>
      </c>
      <c r="R26" t="s">
        <v>248</v>
      </c>
      <c r="S26" t="s">
        <v>2565</v>
      </c>
      <c r="T26" t="s">
        <v>249</v>
      </c>
      <c r="W26" t="s">
        <v>102</v>
      </c>
      <c r="AA26" t="s">
        <v>234</v>
      </c>
      <c r="AD26" t="s">
        <v>250</v>
      </c>
      <c r="AE26" t="s">
        <v>251</v>
      </c>
      <c r="AF26" t="s">
        <v>252</v>
      </c>
      <c r="AI26">
        <v>10</v>
      </c>
      <c r="AJ26">
        <v>6</v>
      </c>
      <c r="AM26">
        <v>3</v>
      </c>
      <c r="AN26">
        <v>10</v>
      </c>
      <c r="AO26">
        <v>0</v>
      </c>
      <c r="AP26">
        <v>35</v>
      </c>
      <c r="AQ26">
        <v>18</v>
      </c>
      <c r="AS26" s="3">
        <f t="shared" si="0"/>
        <v>10.25</v>
      </c>
      <c r="AT26" s="4">
        <f t="shared" si="1"/>
        <v>7818.0481</v>
      </c>
      <c r="AU26" s="3">
        <f t="shared" si="2"/>
        <v>3.5</v>
      </c>
      <c r="AV26" s="3">
        <f t="shared" si="3"/>
        <v>35.875</v>
      </c>
      <c r="AW26" s="3">
        <f t="shared" si="4"/>
        <v>35.9</v>
      </c>
      <c r="BQ26" t="s">
        <v>78</v>
      </c>
    </row>
    <row r="27" spans="1:69" x14ac:dyDescent="0.25">
      <c r="A27" s="63">
        <v>26</v>
      </c>
      <c r="B27">
        <v>9</v>
      </c>
      <c r="C27" s="2" t="s">
        <v>219</v>
      </c>
      <c r="D27" s="53"/>
      <c r="E27" s="58"/>
      <c r="F27" t="s">
        <v>220</v>
      </c>
      <c r="G27" t="s">
        <v>221</v>
      </c>
      <c r="H27" t="s">
        <v>222</v>
      </c>
      <c r="I27" t="s">
        <v>100</v>
      </c>
      <c r="J27" s="70">
        <v>26</v>
      </c>
      <c r="L27" s="63" t="s">
        <v>171</v>
      </c>
      <c r="M27" t="s">
        <v>93</v>
      </c>
      <c r="Q27" t="s">
        <v>253</v>
      </c>
      <c r="R27" t="s">
        <v>254</v>
      </c>
      <c r="S27" t="s">
        <v>2565</v>
      </c>
      <c r="T27" t="s">
        <v>255</v>
      </c>
      <c r="U27" s="13" t="s">
        <v>257</v>
      </c>
      <c r="W27" t="s">
        <v>259</v>
      </c>
      <c r="AA27" t="s">
        <v>263</v>
      </c>
      <c r="AD27" t="s">
        <v>250</v>
      </c>
      <c r="AE27" t="s">
        <v>264</v>
      </c>
      <c r="AI27">
        <v>22</v>
      </c>
      <c r="AJ27">
        <v>15</v>
      </c>
      <c r="AM27">
        <v>3</v>
      </c>
      <c r="AN27">
        <v>15</v>
      </c>
      <c r="AO27">
        <v>0</v>
      </c>
      <c r="AP27">
        <v>84</v>
      </c>
      <c r="AQ27">
        <v>17</v>
      </c>
      <c r="AS27" s="3">
        <f t="shared" si="0"/>
        <v>22.625</v>
      </c>
      <c r="AT27" s="4">
        <f t="shared" si="1"/>
        <v>17256.911049999999</v>
      </c>
      <c r="AU27" s="3">
        <f t="shared" si="2"/>
        <v>3.75</v>
      </c>
      <c r="AV27" s="3">
        <f t="shared" si="3"/>
        <v>84.84375</v>
      </c>
      <c r="AW27" s="3">
        <f t="shared" si="4"/>
        <v>84.85</v>
      </c>
    </row>
    <row r="28" spans="1:69" x14ac:dyDescent="0.25">
      <c r="A28" s="2">
        <v>27</v>
      </c>
      <c r="B28">
        <v>9</v>
      </c>
      <c r="C28" s="2" t="s">
        <v>219</v>
      </c>
      <c r="D28" s="53"/>
      <c r="E28" s="58"/>
      <c r="F28" t="s">
        <v>220</v>
      </c>
      <c r="G28" t="s">
        <v>221</v>
      </c>
      <c r="H28" t="s">
        <v>222</v>
      </c>
      <c r="I28" t="s">
        <v>100</v>
      </c>
      <c r="J28" s="30">
        <v>27</v>
      </c>
      <c r="L28" s="63" t="s">
        <v>171</v>
      </c>
      <c r="M28" s="63" t="s">
        <v>93</v>
      </c>
      <c r="Q28" t="s">
        <v>265</v>
      </c>
      <c r="S28" t="s">
        <v>2565</v>
      </c>
      <c r="T28" t="s">
        <v>266</v>
      </c>
      <c r="W28" t="s">
        <v>266</v>
      </c>
      <c r="AA28" s="13" t="s">
        <v>268</v>
      </c>
      <c r="AD28" t="s">
        <v>272</v>
      </c>
      <c r="AI28">
        <v>10</v>
      </c>
      <c r="AJ28">
        <v>9</v>
      </c>
      <c r="AM28">
        <v>3</v>
      </c>
      <c r="AN28">
        <v>5</v>
      </c>
      <c r="AO28">
        <v>0</v>
      </c>
      <c r="AP28">
        <v>33</v>
      </c>
      <c r="AQ28">
        <v>14</v>
      </c>
      <c r="AS28" s="3">
        <f t="shared" si="0"/>
        <v>10.375</v>
      </c>
      <c r="AT28" s="4">
        <f t="shared" si="1"/>
        <v>7913.3901500000011</v>
      </c>
      <c r="AU28" s="3">
        <f t="shared" si="2"/>
        <v>3.25</v>
      </c>
      <c r="AV28" s="3">
        <f t="shared" si="3"/>
        <v>33.71875</v>
      </c>
      <c r="AW28" s="3">
        <f t="shared" si="4"/>
        <v>33.700000000000003</v>
      </c>
    </row>
    <row r="29" spans="1:69" x14ac:dyDescent="0.25">
      <c r="A29" s="63">
        <v>28</v>
      </c>
      <c r="B29">
        <v>9</v>
      </c>
      <c r="C29" s="2" t="s">
        <v>219</v>
      </c>
      <c r="D29" s="53"/>
      <c r="E29" s="58"/>
      <c r="F29" t="s">
        <v>220</v>
      </c>
      <c r="G29" t="s">
        <v>221</v>
      </c>
      <c r="H29" t="s">
        <v>222</v>
      </c>
      <c r="I29" t="s">
        <v>100</v>
      </c>
      <c r="J29" s="70">
        <v>28</v>
      </c>
      <c r="L29" s="63" t="s">
        <v>171</v>
      </c>
      <c r="M29" t="s">
        <v>93</v>
      </c>
      <c r="Q29" t="s">
        <v>277</v>
      </c>
      <c r="S29" t="s">
        <v>2565</v>
      </c>
      <c r="T29" t="s">
        <v>273</v>
      </c>
      <c r="W29" t="s">
        <v>263</v>
      </c>
      <c r="AA29" s="13" t="s">
        <v>263</v>
      </c>
      <c r="AD29" t="s">
        <v>275</v>
      </c>
      <c r="AI29">
        <v>7</v>
      </c>
      <c r="AJ29">
        <v>3</v>
      </c>
      <c r="AM29">
        <v>3</v>
      </c>
      <c r="AN29">
        <v>5</v>
      </c>
      <c r="AO29">
        <v>0</v>
      </c>
      <c r="AP29">
        <v>23</v>
      </c>
      <c r="AQ29">
        <v>3</v>
      </c>
      <c r="AS29" s="3">
        <f t="shared" si="0"/>
        <v>7.125</v>
      </c>
      <c r="AT29" s="4">
        <f t="shared" si="1"/>
        <v>5434.4968500000004</v>
      </c>
      <c r="AU29" s="3">
        <f t="shared" si="2"/>
        <v>3.25</v>
      </c>
      <c r="AV29" s="3">
        <f t="shared" si="3"/>
        <v>23.15625</v>
      </c>
      <c r="AW29" s="3">
        <f t="shared" si="4"/>
        <v>23.15</v>
      </c>
    </row>
    <row r="30" spans="1:69" x14ac:dyDescent="0.25">
      <c r="A30" s="2">
        <v>29</v>
      </c>
      <c r="B30">
        <v>9</v>
      </c>
      <c r="C30" s="2" t="s">
        <v>219</v>
      </c>
      <c r="D30" s="53"/>
      <c r="E30" s="58"/>
      <c r="F30" t="s">
        <v>220</v>
      </c>
      <c r="G30" t="s">
        <v>221</v>
      </c>
      <c r="H30" t="s">
        <v>222</v>
      </c>
      <c r="I30" t="s">
        <v>100</v>
      </c>
      <c r="J30" s="30">
        <v>29</v>
      </c>
      <c r="L30" s="63" t="s">
        <v>171</v>
      </c>
      <c r="M30" t="s">
        <v>93</v>
      </c>
      <c r="Q30" t="s">
        <v>278</v>
      </c>
      <c r="S30" t="s">
        <v>2565</v>
      </c>
      <c r="T30" t="s">
        <v>263</v>
      </c>
      <c r="W30" t="s">
        <v>263</v>
      </c>
      <c r="AA30" s="13" t="s">
        <v>263</v>
      </c>
      <c r="AD30" t="s">
        <v>275</v>
      </c>
      <c r="AI30">
        <v>5</v>
      </c>
      <c r="AJ30">
        <v>17</v>
      </c>
      <c r="AM30">
        <v>3</v>
      </c>
      <c r="AN30">
        <v>5</v>
      </c>
      <c r="AO30">
        <v>0</v>
      </c>
      <c r="AP30">
        <v>18</v>
      </c>
      <c r="AQ30">
        <v>11</v>
      </c>
      <c r="AS30" s="3">
        <f t="shared" si="0"/>
        <v>5.708333333333333</v>
      </c>
      <c r="AT30" s="4">
        <f t="shared" si="1"/>
        <v>4353.9536166666667</v>
      </c>
      <c r="AU30" s="3">
        <f t="shared" si="2"/>
        <v>3.25</v>
      </c>
      <c r="AV30" s="3">
        <f t="shared" si="3"/>
        <v>18.552083333333332</v>
      </c>
      <c r="AW30" s="3">
        <f t="shared" si="4"/>
        <v>18.55</v>
      </c>
    </row>
    <row r="31" spans="1:69" x14ac:dyDescent="0.25">
      <c r="A31" s="63">
        <v>30</v>
      </c>
      <c r="B31">
        <v>9</v>
      </c>
      <c r="C31" s="2" t="s">
        <v>219</v>
      </c>
      <c r="D31" s="53"/>
      <c r="E31" s="58"/>
      <c r="F31" t="s">
        <v>220</v>
      </c>
      <c r="G31" t="s">
        <v>221</v>
      </c>
      <c r="H31" t="s">
        <v>222</v>
      </c>
      <c r="I31" t="s">
        <v>100</v>
      </c>
      <c r="J31" s="68">
        <v>30</v>
      </c>
      <c r="L31" s="63" t="s">
        <v>171</v>
      </c>
      <c r="M31" s="63" t="s">
        <v>93</v>
      </c>
      <c r="Q31" t="s">
        <v>279</v>
      </c>
      <c r="S31" t="s">
        <v>2565</v>
      </c>
      <c r="T31" t="s">
        <v>228</v>
      </c>
      <c r="W31" t="s">
        <v>263</v>
      </c>
      <c r="AA31" s="13" t="s">
        <v>263</v>
      </c>
      <c r="AD31" t="s">
        <v>281</v>
      </c>
      <c r="AI31">
        <v>14</v>
      </c>
      <c r="AJ31">
        <v>0</v>
      </c>
      <c r="AM31">
        <v>3</v>
      </c>
      <c r="AN31">
        <v>5</v>
      </c>
      <c r="AO31">
        <v>0</v>
      </c>
      <c r="AP31">
        <v>45</v>
      </c>
      <c r="AQ31">
        <v>10</v>
      </c>
      <c r="AS31" s="3">
        <f t="shared" si="0"/>
        <v>14</v>
      </c>
      <c r="AT31" s="4">
        <f t="shared" si="1"/>
        <v>10678.309600000001</v>
      </c>
      <c r="AU31" s="3">
        <f t="shared" si="2"/>
        <v>3.25</v>
      </c>
      <c r="AV31" s="3">
        <f t="shared" si="3"/>
        <v>45.5</v>
      </c>
      <c r="AW31" s="3">
        <f t="shared" si="4"/>
        <v>45.5</v>
      </c>
    </row>
    <row r="32" spans="1:69" x14ac:dyDescent="0.25">
      <c r="A32" s="2">
        <v>31</v>
      </c>
      <c r="B32">
        <v>9</v>
      </c>
      <c r="C32" s="2" t="s">
        <v>219</v>
      </c>
      <c r="D32" s="53"/>
      <c r="E32" s="58"/>
      <c r="F32" t="s">
        <v>220</v>
      </c>
      <c r="G32" t="s">
        <v>221</v>
      </c>
      <c r="H32" t="s">
        <v>222</v>
      </c>
      <c r="I32" t="s">
        <v>100</v>
      </c>
      <c r="J32" s="28">
        <v>31</v>
      </c>
      <c r="L32" s="63" t="s">
        <v>171</v>
      </c>
      <c r="M32" s="63" t="s">
        <v>93</v>
      </c>
      <c r="Q32" t="s">
        <v>280</v>
      </c>
      <c r="S32" t="s">
        <v>2565</v>
      </c>
      <c r="T32" s="10" t="s">
        <v>282</v>
      </c>
      <c r="W32" t="s">
        <v>224</v>
      </c>
      <c r="AA32" s="10" t="s">
        <v>159</v>
      </c>
      <c r="AD32" t="s">
        <v>275</v>
      </c>
      <c r="AI32">
        <v>25</v>
      </c>
      <c r="AJ32">
        <v>8</v>
      </c>
      <c r="AM32">
        <v>3</v>
      </c>
      <c r="AN32">
        <v>10</v>
      </c>
      <c r="AO32">
        <v>0</v>
      </c>
      <c r="AP32">
        <v>88</v>
      </c>
      <c r="AQ32">
        <v>13</v>
      </c>
      <c r="AS32" s="3">
        <f t="shared" si="0"/>
        <v>25.333333333333332</v>
      </c>
      <c r="AT32" s="4">
        <f t="shared" si="1"/>
        <v>19322.655466666667</v>
      </c>
      <c r="AU32" s="3">
        <f t="shared" si="2"/>
        <v>3.5</v>
      </c>
      <c r="AV32" s="3">
        <f t="shared" si="3"/>
        <v>88.666666666666657</v>
      </c>
      <c r="AW32" s="3">
        <f t="shared" si="4"/>
        <v>88.65</v>
      </c>
    </row>
    <row r="33" spans="1:65" ht="30" x14ac:dyDescent="0.25">
      <c r="A33" s="63">
        <v>32</v>
      </c>
      <c r="B33">
        <v>10</v>
      </c>
      <c r="C33" s="2" t="s">
        <v>219</v>
      </c>
      <c r="D33" s="53"/>
      <c r="E33" s="58"/>
      <c r="F33" t="s">
        <v>220</v>
      </c>
      <c r="G33" t="s">
        <v>221</v>
      </c>
      <c r="H33" t="s">
        <v>222</v>
      </c>
      <c r="I33" t="s">
        <v>100</v>
      </c>
      <c r="J33" s="69">
        <v>32</v>
      </c>
      <c r="L33" s="2" t="s">
        <v>70</v>
      </c>
      <c r="M33" s="2" t="s">
        <v>71</v>
      </c>
      <c r="Q33" t="s">
        <v>283</v>
      </c>
      <c r="S33" t="s">
        <v>2565</v>
      </c>
      <c r="T33" s="10" t="s">
        <v>159</v>
      </c>
      <c r="W33" t="s">
        <v>224</v>
      </c>
      <c r="X33" t="s">
        <v>227</v>
      </c>
      <c r="AA33" s="13" t="s">
        <v>284</v>
      </c>
      <c r="AD33" t="s">
        <v>284</v>
      </c>
      <c r="AE33" t="s">
        <v>275</v>
      </c>
      <c r="AI33">
        <v>33</v>
      </c>
      <c r="AJ33">
        <v>4</v>
      </c>
      <c r="AM33">
        <v>6</v>
      </c>
      <c r="AN33">
        <v>0</v>
      </c>
      <c r="AO33">
        <v>0</v>
      </c>
      <c r="AP33">
        <v>199</v>
      </c>
      <c r="AQ33">
        <v>0</v>
      </c>
      <c r="AS33" s="3">
        <f t="shared" si="0"/>
        <v>33.166666666666664</v>
      </c>
      <c r="AT33" s="4">
        <f t="shared" si="1"/>
        <v>25297.423933333332</v>
      </c>
      <c r="AU33" s="3">
        <f t="shared" si="2"/>
        <v>6</v>
      </c>
      <c r="AV33" s="3">
        <f t="shared" si="3"/>
        <v>199</v>
      </c>
      <c r="AW33" s="3">
        <f t="shared" si="4"/>
        <v>199</v>
      </c>
      <c r="BL33" t="s">
        <v>313</v>
      </c>
    </row>
    <row r="34" spans="1:65" ht="30" x14ac:dyDescent="0.25">
      <c r="A34" s="2">
        <v>33</v>
      </c>
      <c r="B34">
        <v>10</v>
      </c>
      <c r="C34" s="2" t="s">
        <v>219</v>
      </c>
      <c r="D34" s="53"/>
      <c r="E34" s="58"/>
      <c r="F34" t="s">
        <v>220</v>
      </c>
      <c r="G34" t="s">
        <v>221</v>
      </c>
      <c r="H34" t="s">
        <v>222</v>
      </c>
      <c r="I34" t="s">
        <v>100</v>
      </c>
      <c r="J34" s="28">
        <v>33</v>
      </c>
      <c r="L34" s="2" t="s">
        <v>70</v>
      </c>
      <c r="M34" s="2" t="s">
        <v>71</v>
      </c>
      <c r="Q34" t="s">
        <v>285</v>
      </c>
      <c r="S34" t="s">
        <v>2565</v>
      </c>
      <c r="T34" t="s">
        <v>284</v>
      </c>
      <c r="W34" t="s">
        <v>65</v>
      </c>
      <c r="AA34" s="10" t="s">
        <v>159</v>
      </c>
      <c r="AB34" t="s">
        <v>286</v>
      </c>
      <c r="AD34" t="s">
        <v>287</v>
      </c>
      <c r="AI34">
        <v>49</v>
      </c>
      <c r="AJ34">
        <v>5</v>
      </c>
      <c r="AM34">
        <v>6</v>
      </c>
      <c r="AN34">
        <v>15</v>
      </c>
      <c r="AO34">
        <v>0</v>
      </c>
      <c r="AP34">
        <v>332</v>
      </c>
      <c r="AQ34">
        <v>3</v>
      </c>
      <c r="AS34" s="3">
        <f t="shared" si="0"/>
        <v>49.208333333333336</v>
      </c>
      <c r="AT34" s="4">
        <f t="shared" si="1"/>
        <v>37532.987016666666</v>
      </c>
      <c r="AU34" s="3">
        <f t="shared" si="2"/>
        <v>6.75</v>
      </c>
      <c r="AV34" s="3">
        <f t="shared" si="3"/>
        <v>332.15625</v>
      </c>
      <c r="AW34" s="3">
        <f t="shared" si="4"/>
        <v>332.15</v>
      </c>
      <c r="BL34" t="s">
        <v>313</v>
      </c>
    </row>
    <row r="35" spans="1:65" ht="30" x14ac:dyDescent="0.25">
      <c r="A35" s="63">
        <v>34</v>
      </c>
      <c r="B35">
        <v>10</v>
      </c>
      <c r="C35" s="2" t="s">
        <v>219</v>
      </c>
      <c r="D35" s="53"/>
      <c r="E35" s="58"/>
      <c r="F35" t="s">
        <v>220</v>
      </c>
      <c r="G35" t="s">
        <v>221</v>
      </c>
      <c r="H35" t="s">
        <v>222</v>
      </c>
      <c r="I35" t="s">
        <v>100</v>
      </c>
      <c r="J35" s="68">
        <v>34</v>
      </c>
      <c r="L35" s="2" t="s">
        <v>70</v>
      </c>
      <c r="M35" s="2" t="s">
        <v>71</v>
      </c>
      <c r="Q35" t="s">
        <v>288</v>
      </c>
      <c r="S35" t="s">
        <v>2565</v>
      </c>
      <c r="T35" s="10" t="s">
        <v>159</v>
      </c>
      <c r="W35" t="s">
        <v>234</v>
      </c>
      <c r="X35" s="10" t="s">
        <v>250</v>
      </c>
      <c r="AA35" s="10" t="s">
        <v>159</v>
      </c>
      <c r="AD35" t="s">
        <v>291</v>
      </c>
      <c r="AI35">
        <v>15</v>
      </c>
      <c r="AJ35">
        <v>12</v>
      </c>
      <c r="AM35">
        <v>5</v>
      </c>
      <c r="AN35">
        <v>1</v>
      </c>
      <c r="AO35">
        <v>0</v>
      </c>
      <c r="AP35">
        <v>78</v>
      </c>
      <c r="AQ35">
        <v>5</v>
      </c>
      <c r="AS35" s="3">
        <f t="shared" si="0"/>
        <v>15.5</v>
      </c>
      <c r="AT35" s="4">
        <f t="shared" si="1"/>
        <v>11822.414199999999</v>
      </c>
      <c r="AU35" s="3">
        <f t="shared" si="2"/>
        <v>5.05</v>
      </c>
      <c r="AV35" s="3">
        <f t="shared" si="3"/>
        <v>78.274999999999991</v>
      </c>
      <c r="AW35" s="3">
        <f t="shared" si="4"/>
        <v>78.25</v>
      </c>
      <c r="BL35" t="s">
        <v>168</v>
      </c>
    </row>
    <row r="36" spans="1:65" ht="30" x14ac:dyDescent="0.25">
      <c r="A36" s="2">
        <v>35</v>
      </c>
      <c r="B36">
        <v>10</v>
      </c>
      <c r="C36" s="2" t="s">
        <v>219</v>
      </c>
      <c r="D36" s="53"/>
      <c r="E36" s="58"/>
      <c r="F36" t="s">
        <v>220</v>
      </c>
      <c r="G36" t="s">
        <v>221</v>
      </c>
      <c r="H36" t="s">
        <v>222</v>
      </c>
      <c r="I36" t="s">
        <v>100</v>
      </c>
      <c r="J36" s="26">
        <v>35</v>
      </c>
      <c r="L36" s="2" t="s">
        <v>70</v>
      </c>
      <c r="M36" s="2" t="s">
        <v>71</v>
      </c>
      <c r="Q36" t="s">
        <v>292</v>
      </c>
      <c r="S36" t="s">
        <v>2564</v>
      </c>
      <c r="T36" s="10" t="s">
        <v>290</v>
      </c>
      <c r="U36" s="10" t="s">
        <v>159</v>
      </c>
      <c r="W36" s="10" t="s">
        <v>159</v>
      </c>
      <c r="AA36" t="s">
        <v>231</v>
      </c>
      <c r="AB36" t="s">
        <v>91</v>
      </c>
      <c r="AD36" t="s">
        <v>100</v>
      </c>
      <c r="AI36">
        <v>26</v>
      </c>
      <c r="AJ36">
        <v>0</v>
      </c>
      <c r="AM36">
        <v>5</v>
      </c>
      <c r="AN36">
        <v>1</v>
      </c>
      <c r="AO36">
        <v>0</v>
      </c>
      <c r="AP36">
        <v>131</v>
      </c>
      <c r="AQ36">
        <v>6</v>
      </c>
      <c r="AS36" s="3">
        <f t="shared" si="0"/>
        <v>26</v>
      </c>
      <c r="AT36" s="4">
        <f t="shared" si="1"/>
        <v>19831.146400000001</v>
      </c>
      <c r="AU36" s="3">
        <f t="shared" si="2"/>
        <v>5.05</v>
      </c>
      <c r="AV36" s="3">
        <f t="shared" si="3"/>
        <v>131.29999999999998</v>
      </c>
      <c r="AW36" s="3">
        <f t="shared" si="4"/>
        <v>131.30000000000001</v>
      </c>
    </row>
    <row r="37" spans="1:65" ht="30" x14ac:dyDescent="0.25">
      <c r="A37" s="63">
        <v>36</v>
      </c>
      <c r="B37">
        <v>10</v>
      </c>
      <c r="C37" s="2" t="s">
        <v>219</v>
      </c>
      <c r="D37" s="53"/>
      <c r="E37" s="58"/>
      <c r="F37" t="s">
        <v>220</v>
      </c>
      <c r="G37" t="s">
        <v>221</v>
      </c>
      <c r="H37" t="s">
        <v>222</v>
      </c>
      <c r="I37" t="s">
        <v>100</v>
      </c>
      <c r="J37" s="68">
        <v>36</v>
      </c>
      <c r="L37" s="2" t="s">
        <v>70</v>
      </c>
      <c r="M37" s="2" t="s">
        <v>71</v>
      </c>
      <c r="Q37" t="s">
        <v>294</v>
      </c>
      <c r="S37" t="s">
        <v>2564</v>
      </c>
      <c r="T37" s="10" t="s">
        <v>234</v>
      </c>
      <c r="W37" t="s">
        <v>295</v>
      </c>
      <c r="AA37" s="10" t="s">
        <v>296</v>
      </c>
      <c r="AD37" s="10" t="s">
        <v>159</v>
      </c>
      <c r="AI37">
        <v>28</v>
      </c>
      <c r="AJ37">
        <v>5</v>
      </c>
      <c r="AM37">
        <v>4</v>
      </c>
      <c r="AN37">
        <v>10</v>
      </c>
      <c r="AO37">
        <v>0</v>
      </c>
      <c r="AP37">
        <v>126</v>
      </c>
      <c r="AQ37">
        <v>19</v>
      </c>
      <c r="AS37" s="3">
        <f t="shared" si="0"/>
        <v>28.208333333333332</v>
      </c>
      <c r="AT37" s="4">
        <f t="shared" si="1"/>
        <v>21515.522616666665</v>
      </c>
      <c r="AU37" s="3">
        <f t="shared" si="2"/>
        <v>4.5</v>
      </c>
      <c r="AV37" s="3">
        <f t="shared" si="3"/>
        <v>126.9375</v>
      </c>
      <c r="AW37" s="3">
        <f t="shared" si="4"/>
        <v>126.95</v>
      </c>
    </row>
    <row r="38" spans="1:65" ht="30" x14ac:dyDescent="0.25">
      <c r="A38" s="2">
        <v>37</v>
      </c>
      <c r="B38">
        <v>11</v>
      </c>
      <c r="C38" s="2" t="s">
        <v>219</v>
      </c>
      <c r="D38" s="53"/>
      <c r="E38" s="58"/>
      <c r="F38" t="s">
        <v>220</v>
      </c>
      <c r="G38" t="s">
        <v>221</v>
      </c>
      <c r="H38" t="s">
        <v>222</v>
      </c>
      <c r="I38" t="s">
        <v>100</v>
      </c>
      <c r="J38" s="26">
        <v>37</v>
      </c>
      <c r="L38" s="2" t="s">
        <v>70</v>
      </c>
      <c r="M38" s="2" t="s">
        <v>71</v>
      </c>
      <c r="Q38" t="s">
        <v>288</v>
      </c>
      <c r="S38" t="s">
        <v>2565</v>
      </c>
      <c r="T38" s="10" t="s">
        <v>168</v>
      </c>
      <c r="W38" t="s">
        <v>297</v>
      </c>
      <c r="AA38" s="10" t="s">
        <v>298</v>
      </c>
      <c r="AD38" t="s">
        <v>65</v>
      </c>
      <c r="AI38">
        <v>14</v>
      </c>
      <c r="AJ38">
        <v>5</v>
      </c>
      <c r="AM38">
        <v>5</v>
      </c>
      <c r="AN38">
        <v>1</v>
      </c>
      <c r="AO38">
        <v>0</v>
      </c>
      <c r="AP38">
        <v>71</v>
      </c>
      <c r="AQ38">
        <v>15</v>
      </c>
      <c r="AS38" s="3">
        <f t="shared" si="0"/>
        <v>14.208333333333334</v>
      </c>
      <c r="AT38" s="4">
        <f t="shared" si="1"/>
        <v>10837.213016666667</v>
      </c>
      <c r="AU38" s="3">
        <f t="shared" si="2"/>
        <v>5.05</v>
      </c>
      <c r="AV38" s="3">
        <f t="shared" si="3"/>
        <v>71.752083333333331</v>
      </c>
      <c r="AW38" s="3">
        <f t="shared" si="4"/>
        <v>71.75</v>
      </c>
      <c r="BL38" t="s">
        <v>168</v>
      </c>
    </row>
    <row r="39" spans="1:65" ht="30" x14ac:dyDescent="0.25">
      <c r="A39" s="63">
        <v>38</v>
      </c>
      <c r="B39">
        <v>11</v>
      </c>
      <c r="C39" s="2" t="s">
        <v>219</v>
      </c>
      <c r="D39" s="53"/>
      <c r="E39" s="58"/>
      <c r="F39" t="s">
        <v>220</v>
      </c>
      <c r="G39" t="s">
        <v>221</v>
      </c>
      <c r="H39" t="s">
        <v>222</v>
      </c>
      <c r="I39" t="s">
        <v>100</v>
      </c>
      <c r="J39" s="68">
        <v>38</v>
      </c>
      <c r="L39" s="2" t="s">
        <v>70</v>
      </c>
      <c r="M39" s="2" t="s">
        <v>71</v>
      </c>
      <c r="Q39" t="s">
        <v>89</v>
      </c>
      <c r="S39" t="s">
        <v>2565</v>
      </c>
      <c r="T39" s="10" t="s">
        <v>299</v>
      </c>
      <c r="W39" t="s">
        <v>99</v>
      </c>
      <c r="X39" t="s">
        <v>300</v>
      </c>
      <c r="AA39" s="10" t="s">
        <v>65</v>
      </c>
      <c r="AD39" s="10" t="s">
        <v>159</v>
      </c>
      <c r="AI39">
        <v>9</v>
      </c>
      <c r="AJ39">
        <v>17</v>
      </c>
      <c r="AM39">
        <v>5</v>
      </c>
      <c r="AN39">
        <v>1</v>
      </c>
      <c r="AO39">
        <v>0</v>
      </c>
      <c r="AP39">
        <v>49</v>
      </c>
      <c r="AQ39">
        <v>0</v>
      </c>
      <c r="AS39" s="3">
        <f t="shared" si="0"/>
        <v>9.7083333333333339</v>
      </c>
      <c r="AT39" s="4">
        <f t="shared" si="1"/>
        <v>7404.8992166666667</v>
      </c>
      <c r="AU39" s="14">
        <f t="shared" si="2"/>
        <v>5.05</v>
      </c>
      <c r="AV39" s="3">
        <f t="shared" si="3"/>
        <v>49.027083333333337</v>
      </c>
      <c r="AW39" s="14">
        <f t="shared" si="4"/>
        <v>49</v>
      </c>
      <c r="BL39" t="s">
        <v>244</v>
      </c>
      <c r="BM39" t="s">
        <v>99</v>
      </c>
    </row>
    <row r="40" spans="1:65" ht="30" x14ac:dyDescent="0.25">
      <c r="A40" s="2">
        <v>39</v>
      </c>
      <c r="B40">
        <v>11</v>
      </c>
      <c r="C40" s="2" t="s">
        <v>219</v>
      </c>
      <c r="D40" s="53"/>
      <c r="E40" s="58"/>
      <c r="F40" t="s">
        <v>220</v>
      </c>
      <c r="G40" t="s">
        <v>221</v>
      </c>
      <c r="H40" t="s">
        <v>222</v>
      </c>
      <c r="I40" t="s">
        <v>100</v>
      </c>
      <c r="J40" s="26">
        <v>39</v>
      </c>
      <c r="L40" s="2" t="s">
        <v>70</v>
      </c>
      <c r="M40" s="2" t="s">
        <v>71</v>
      </c>
      <c r="Q40" t="s">
        <v>301</v>
      </c>
      <c r="S40" t="s">
        <v>2565</v>
      </c>
      <c r="T40" s="10" t="s">
        <v>159</v>
      </c>
      <c r="W40" s="10" t="s">
        <v>159</v>
      </c>
      <c r="AA40" s="10" t="s">
        <v>302</v>
      </c>
      <c r="AD40" t="s">
        <v>65</v>
      </c>
      <c r="AI40">
        <v>26</v>
      </c>
      <c r="AJ40">
        <v>8</v>
      </c>
      <c r="AM40">
        <v>5</v>
      </c>
      <c r="AN40">
        <v>15</v>
      </c>
      <c r="AO40">
        <v>0</v>
      </c>
      <c r="AP40">
        <v>151</v>
      </c>
      <c r="AQ40">
        <v>8</v>
      </c>
      <c r="AS40" s="3">
        <f t="shared" si="0"/>
        <v>26.333333333333332</v>
      </c>
      <c r="AT40" s="4">
        <f t="shared" si="1"/>
        <v>20085.391866666665</v>
      </c>
      <c r="AU40" s="14">
        <f t="shared" si="2"/>
        <v>5.75</v>
      </c>
      <c r="AV40" s="3">
        <f t="shared" si="3"/>
        <v>151.41666666666666</v>
      </c>
      <c r="AW40" s="14">
        <f t="shared" si="4"/>
        <v>151.4</v>
      </c>
    </row>
    <row r="41" spans="1:65" x14ac:dyDescent="0.25">
      <c r="A41" s="63">
        <v>40</v>
      </c>
      <c r="B41">
        <v>11</v>
      </c>
      <c r="C41" s="2" t="s">
        <v>219</v>
      </c>
      <c r="D41" s="53"/>
      <c r="E41" s="58"/>
      <c r="F41" t="s">
        <v>220</v>
      </c>
      <c r="G41" t="s">
        <v>221</v>
      </c>
      <c r="H41" t="s">
        <v>222</v>
      </c>
      <c r="I41" t="s">
        <v>100</v>
      </c>
      <c r="J41" s="68">
        <v>40</v>
      </c>
      <c r="L41" s="7" t="s">
        <v>11</v>
      </c>
      <c r="N41" t="s">
        <v>86</v>
      </c>
      <c r="Q41" t="s">
        <v>303</v>
      </c>
      <c r="S41" t="s">
        <v>2565</v>
      </c>
      <c r="T41" s="10" t="s">
        <v>159</v>
      </c>
      <c r="W41" s="10" t="s">
        <v>159</v>
      </c>
      <c r="AA41" s="10" t="s">
        <v>304</v>
      </c>
      <c r="AB41" t="s">
        <v>305</v>
      </c>
      <c r="AD41" s="10" t="s">
        <v>159</v>
      </c>
      <c r="AI41">
        <v>6</v>
      </c>
      <c r="AJ41">
        <v>6</v>
      </c>
      <c r="AM41">
        <v>7</v>
      </c>
      <c r="AN41">
        <v>6</v>
      </c>
      <c r="AO41">
        <v>0</v>
      </c>
      <c r="AP41">
        <v>45</v>
      </c>
      <c r="AQ41">
        <v>12</v>
      </c>
      <c r="AS41" s="3">
        <f t="shared" si="0"/>
        <v>6.25</v>
      </c>
      <c r="AT41" s="4">
        <f t="shared" si="1"/>
        <v>4767.1025</v>
      </c>
      <c r="AU41" s="14">
        <f t="shared" si="2"/>
        <v>7.3</v>
      </c>
      <c r="AV41" s="3">
        <f t="shared" si="3"/>
        <v>45.625</v>
      </c>
      <c r="AW41" s="14">
        <f t="shared" si="4"/>
        <v>45.6</v>
      </c>
    </row>
    <row r="42" spans="1:65" x14ac:dyDescent="0.25">
      <c r="A42" s="2">
        <v>41</v>
      </c>
      <c r="B42">
        <v>11</v>
      </c>
      <c r="C42" s="2" t="s">
        <v>219</v>
      </c>
      <c r="D42" s="53"/>
      <c r="E42" s="58"/>
      <c r="F42" t="s">
        <v>220</v>
      </c>
      <c r="G42" t="s">
        <v>221</v>
      </c>
      <c r="H42" t="s">
        <v>222</v>
      </c>
      <c r="I42" t="s">
        <v>100</v>
      </c>
      <c r="J42" s="26">
        <v>41</v>
      </c>
      <c r="L42" s="7" t="s">
        <v>12</v>
      </c>
      <c r="M42" s="63"/>
      <c r="O42" t="s">
        <v>86</v>
      </c>
      <c r="P42">
        <v>40</v>
      </c>
      <c r="S42" t="s">
        <v>2565</v>
      </c>
      <c r="AR42">
        <v>180</v>
      </c>
      <c r="AS42" s="3">
        <f t="shared" si="0"/>
        <v>0</v>
      </c>
      <c r="AT42" s="4">
        <f t="shared" si="1"/>
        <v>0</v>
      </c>
      <c r="AU42" s="14">
        <f t="shared" si="2"/>
        <v>0</v>
      </c>
      <c r="AV42" s="3">
        <f t="shared" si="3"/>
        <v>0</v>
      </c>
      <c r="AW42" s="14">
        <f t="shared" si="4"/>
        <v>0</v>
      </c>
    </row>
    <row r="43" spans="1:65" x14ac:dyDescent="0.25">
      <c r="A43">
        <v>42</v>
      </c>
      <c r="B43">
        <v>12</v>
      </c>
      <c r="C43" s="2" t="s">
        <v>219</v>
      </c>
      <c r="D43" s="53"/>
      <c r="E43" s="58"/>
      <c r="F43" t="s">
        <v>220</v>
      </c>
      <c r="G43" t="s">
        <v>221</v>
      </c>
      <c r="H43" t="s">
        <v>222</v>
      </c>
      <c r="I43" t="s">
        <v>100</v>
      </c>
      <c r="J43" s="25">
        <v>42</v>
      </c>
      <c r="L43" s="63" t="s">
        <v>171</v>
      </c>
      <c r="M43" t="s">
        <v>93</v>
      </c>
      <c r="Q43" t="s">
        <v>308</v>
      </c>
      <c r="S43" t="s">
        <v>2565</v>
      </c>
      <c r="T43" s="10" t="s">
        <v>65</v>
      </c>
      <c r="W43" t="s">
        <v>309</v>
      </c>
      <c r="AA43" s="10" t="s">
        <v>311</v>
      </c>
      <c r="AD43" s="10" t="s">
        <v>159</v>
      </c>
      <c r="AI43">
        <v>11</v>
      </c>
      <c r="AJ43">
        <v>9</v>
      </c>
      <c r="AM43">
        <v>3</v>
      </c>
      <c r="AN43">
        <v>10</v>
      </c>
      <c r="AO43">
        <v>0</v>
      </c>
      <c r="AP43">
        <v>39</v>
      </c>
      <c r="AQ43">
        <v>16</v>
      </c>
      <c r="AS43" s="3">
        <f t="shared" si="0"/>
        <v>11.375</v>
      </c>
      <c r="AT43" s="4">
        <f t="shared" si="1"/>
        <v>8676.1265500000009</v>
      </c>
      <c r="AU43" s="14">
        <f t="shared" si="2"/>
        <v>3.5</v>
      </c>
      <c r="AV43" s="3">
        <f t="shared" si="3"/>
        <v>39.8125</v>
      </c>
      <c r="AW43" s="14">
        <f t="shared" si="4"/>
        <v>39.799999999999997</v>
      </c>
    </row>
    <row r="44" spans="1:65" x14ac:dyDescent="0.25">
      <c r="A44" s="2">
        <v>43</v>
      </c>
      <c r="B44">
        <v>12</v>
      </c>
      <c r="C44" s="2" t="s">
        <v>219</v>
      </c>
      <c r="D44" s="53"/>
      <c r="E44" s="58"/>
      <c r="F44" t="s">
        <v>220</v>
      </c>
      <c r="G44" t="s">
        <v>221</v>
      </c>
      <c r="H44" t="s">
        <v>222</v>
      </c>
      <c r="I44" t="s">
        <v>100</v>
      </c>
      <c r="J44" s="28">
        <v>43</v>
      </c>
      <c r="L44" s="63" t="s">
        <v>171</v>
      </c>
      <c r="M44" t="s">
        <v>93</v>
      </c>
      <c r="Q44" t="s">
        <v>314</v>
      </c>
      <c r="R44" t="s">
        <v>315</v>
      </c>
      <c r="S44" t="s">
        <v>2565</v>
      </c>
      <c r="T44" s="10" t="s">
        <v>263</v>
      </c>
      <c r="W44" s="10" t="s">
        <v>159</v>
      </c>
      <c r="X44" t="s">
        <v>311</v>
      </c>
      <c r="Y44" t="s">
        <v>270</v>
      </c>
      <c r="Z44" t="s">
        <v>275</v>
      </c>
      <c r="AA44" s="10" t="s">
        <v>263</v>
      </c>
      <c r="AD44" t="s">
        <v>275</v>
      </c>
      <c r="AE44" t="s">
        <v>224</v>
      </c>
      <c r="AF44" t="s">
        <v>316</v>
      </c>
      <c r="AI44">
        <v>81</v>
      </c>
      <c r="AJ44">
        <v>21</v>
      </c>
      <c r="AM44">
        <v>3</v>
      </c>
      <c r="AN44">
        <v>15</v>
      </c>
      <c r="AO44">
        <v>0</v>
      </c>
      <c r="AP44">
        <v>307</v>
      </c>
      <c r="AQ44">
        <v>0</v>
      </c>
      <c r="AS44" s="3">
        <f t="shared" si="0"/>
        <v>81.875</v>
      </c>
      <c r="AT44" s="4">
        <f t="shared" si="1"/>
        <v>62449.042750000001</v>
      </c>
      <c r="AU44" s="14">
        <f t="shared" si="2"/>
        <v>3.75</v>
      </c>
      <c r="AV44" s="3">
        <f t="shared" si="3"/>
        <v>307.03125</v>
      </c>
      <c r="AW44" s="14">
        <f t="shared" si="4"/>
        <v>307</v>
      </c>
    </row>
    <row r="45" spans="1:65" x14ac:dyDescent="0.25">
      <c r="A45">
        <v>44</v>
      </c>
      <c r="B45">
        <v>12</v>
      </c>
      <c r="C45" s="2" t="s">
        <v>219</v>
      </c>
      <c r="D45" s="53"/>
      <c r="E45" s="58"/>
      <c r="F45" t="s">
        <v>220</v>
      </c>
      <c r="G45" t="s">
        <v>221</v>
      </c>
      <c r="H45" t="s">
        <v>222</v>
      </c>
      <c r="I45" t="s">
        <v>100</v>
      </c>
      <c r="J45" s="27">
        <v>44</v>
      </c>
      <c r="L45" s="63" t="s">
        <v>171</v>
      </c>
      <c r="M45" s="63" t="s">
        <v>93</v>
      </c>
      <c r="Q45" t="s">
        <v>318</v>
      </c>
      <c r="S45" t="s">
        <v>2565</v>
      </c>
      <c r="T45" t="s">
        <v>319</v>
      </c>
      <c r="W45" s="10" t="s">
        <v>228</v>
      </c>
      <c r="X45" t="s">
        <v>281</v>
      </c>
      <c r="AA45" t="s">
        <v>325</v>
      </c>
      <c r="AD45" s="10" t="s">
        <v>224</v>
      </c>
      <c r="AE45" s="10" t="s">
        <v>159</v>
      </c>
      <c r="AF45" t="s">
        <v>1887</v>
      </c>
      <c r="AI45">
        <v>22</v>
      </c>
      <c r="AJ45">
        <v>14</v>
      </c>
      <c r="AM45">
        <v>4</v>
      </c>
      <c r="AN45">
        <v>0</v>
      </c>
      <c r="AO45">
        <v>0</v>
      </c>
      <c r="AP45">
        <v>90</v>
      </c>
      <c r="AQ45">
        <v>7</v>
      </c>
      <c r="AS45" s="3">
        <f t="shared" si="0"/>
        <v>22.583333333333332</v>
      </c>
      <c r="AT45" s="4">
        <f t="shared" si="1"/>
        <v>17225.130366666668</v>
      </c>
      <c r="AU45" s="14">
        <f t="shared" si="2"/>
        <v>4</v>
      </c>
      <c r="AV45" s="3">
        <f t="shared" si="3"/>
        <v>90.333333333333329</v>
      </c>
      <c r="AW45" s="14">
        <f t="shared" si="4"/>
        <v>90.35</v>
      </c>
    </row>
    <row r="46" spans="1:65" x14ac:dyDescent="0.25">
      <c r="A46" s="2">
        <v>45</v>
      </c>
      <c r="B46">
        <v>12</v>
      </c>
      <c r="C46" s="2" t="s">
        <v>219</v>
      </c>
      <c r="D46" s="53"/>
      <c r="E46" s="58"/>
      <c r="F46" t="s">
        <v>220</v>
      </c>
      <c r="G46" t="s">
        <v>221</v>
      </c>
      <c r="H46" t="s">
        <v>222</v>
      </c>
      <c r="I46" t="s">
        <v>100</v>
      </c>
      <c r="J46" s="28">
        <v>45</v>
      </c>
      <c r="L46" s="63" t="s">
        <v>92</v>
      </c>
      <c r="M46" t="s">
        <v>93</v>
      </c>
      <c r="Q46" t="s">
        <v>322</v>
      </c>
      <c r="S46" t="s">
        <v>2565</v>
      </c>
      <c r="T46" s="10" t="s">
        <v>324</v>
      </c>
      <c r="W46" s="10" t="s">
        <v>281</v>
      </c>
      <c r="AA46" s="10" t="s">
        <v>326</v>
      </c>
      <c r="AD46" t="s">
        <v>324</v>
      </c>
      <c r="AI46">
        <v>4</v>
      </c>
      <c r="AJ46">
        <v>15</v>
      </c>
      <c r="AM46">
        <v>4</v>
      </c>
      <c r="AN46">
        <v>15</v>
      </c>
      <c r="AO46">
        <v>0</v>
      </c>
      <c r="AP46">
        <v>22</v>
      </c>
      <c r="AQ46">
        <v>0</v>
      </c>
      <c r="AS46" s="3">
        <f t="shared" si="0"/>
        <v>4.625</v>
      </c>
      <c r="AT46" s="4">
        <f t="shared" si="1"/>
        <v>3527.6558500000001</v>
      </c>
      <c r="AU46" s="14">
        <f t="shared" si="2"/>
        <v>4.75</v>
      </c>
      <c r="AV46" s="3">
        <f t="shared" si="3"/>
        <v>21.96875</v>
      </c>
      <c r="AW46" s="14">
        <f t="shared" si="4"/>
        <v>22</v>
      </c>
    </row>
    <row r="47" spans="1:65" x14ac:dyDescent="0.25">
      <c r="A47">
        <v>46</v>
      </c>
      <c r="B47">
        <v>12</v>
      </c>
      <c r="C47" s="2" t="s">
        <v>219</v>
      </c>
      <c r="D47" s="53"/>
      <c r="E47" s="58"/>
      <c r="F47" t="s">
        <v>220</v>
      </c>
      <c r="G47" t="s">
        <v>221</v>
      </c>
      <c r="H47" t="s">
        <v>222</v>
      </c>
      <c r="I47" t="s">
        <v>100</v>
      </c>
      <c r="J47" s="25">
        <v>46</v>
      </c>
      <c r="L47" s="63" t="s">
        <v>171</v>
      </c>
      <c r="M47" t="s">
        <v>93</v>
      </c>
      <c r="Q47" t="s">
        <v>279</v>
      </c>
      <c r="S47" t="s">
        <v>2565</v>
      </c>
      <c r="T47" s="10" t="s">
        <v>329</v>
      </c>
      <c r="W47" s="10" t="s">
        <v>159</v>
      </c>
      <c r="AA47" t="s">
        <v>325</v>
      </c>
      <c r="AD47" s="10" t="s">
        <v>159</v>
      </c>
      <c r="AE47" t="s">
        <v>332</v>
      </c>
      <c r="AI47">
        <v>8</v>
      </c>
      <c r="AJ47">
        <v>8</v>
      </c>
      <c r="AM47">
        <v>4</v>
      </c>
      <c r="AN47">
        <v>5</v>
      </c>
      <c r="AO47">
        <v>0</v>
      </c>
      <c r="AP47">
        <v>35</v>
      </c>
      <c r="AQ47">
        <v>8</v>
      </c>
      <c r="AS47" s="3">
        <f t="shared" si="0"/>
        <v>8.3333333333333339</v>
      </c>
      <c r="AT47" s="4">
        <f t="shared" si="1"/>
        <v>6356.1366666666672</v>
      </c>
      <c r="AU47" s="14">
        <f t="shared" si="2"/>
        <v>4.25</v>
      </c>
      <c r="AV47" s="3">
        <f t="shared" si="3"/>
        <v>35.416666666666671</v>
      </c>
      <c r="AW47" s="14">
        <f t="shared" si="4"/>
        <v>35.4</v>
      </c>
    </row>
    <row r="48" spans="1:65" ht="30" x14ac:dyDescent="0.25">
      <c r="A48" s="2">
        <v>47</v>
      </c>
      <c r="B48">
        <v>12</v>
      </c>
      <c r="C48" s="2" t="s">
        <v>219</v>
      </c>
      <c r="D48" s="53"/>
      <c r="E48" s="58"/>
      <c r="F48" t="s">
        <v>220</v>
      </c>
      <c r="G48" t="s">
        <v>221</v>
      </c>
      <c r="H48" t="s">
        <v>222</v>
      </c>
      <c r="I48" t="s">
        <v>100</v>
      </c>
      <c r="J48" s="28">
        <v>47</v>
      </c>
      <c r="L48" s="2" t="s">
        <v>70</v>
      </c>
      <c r="M48" s="2" t="s">
        <v>71</v>
      </c>
      <c r="Q48" t="s">
        <v>333</v>
      </c>
      <c r="S48" t="s">
        <v>2565</v>
      </c>
      <c r="T48" s="10" t="s">
        <v>321</v>
      </c>
      <c r="W48" s="10" t="s">
        <v>334</v>
      </c>
      <c r="AA48" s="10" t="s">
        <v>65</v>
      </c>
      <c r="AD48" t="s">
        <v>65</v>
      </c>
      <c r="AI48">
        <v>10</v>
      </c>
      <c r="AJ48">
        <v>17</v>
      </c>
      <c r="AM48">
        <v>6</v>
      </c>
      <c r="AN48">
        <v>15</v>
      </c>
      <c r="AO48">
        <v>0</v>
      </c>
      <c r="AP48">
        <v>72</v>
      </c>
      <c r="AQ48">
        <v>6</v>
      </c>
      <c r="AS48" s="3">
        <f t="shared" si="0"/>
        <v>10.708333333333334</v>
      </c>
      <c r="AT48" s="4">
        <f t="shared" si="1"/>
        <v>8167.6356166666665</v>
      </c>
      <c r="AU48" s="14">
        <f t="shared" si="2"/>
        <v>6.75</v>
      </c>
      <c r="AV48" s="3">
        <f t="shared" si="3"/>
        <v>72.28125</v>
      </c>
      <c r="AW48" s="14">
        <f t="shared" si="4"/>
        <v>72.3</v>
      </c>
      <c r="BL48" t="s">
        <v>168</v>
      </c>
    </row>
    <row r="49" spans="1:69" ht="30" x14ac:dyDescent="0.25">
      <c r="A49">
        <v>48</v>
      </c>
      <c r="B49">
        <v>13</v>
      </c>
      <c r="C49" s="2" t="s">
        <v>219</v>
      </c>
      <c r="D49" s="53"/>
      <c r="E49" s="58"/>
      <c r="F49" t="s">
        <v>220</v>
      </c>
      <c r="G49" t="s">
        <v>221</v>
      </c>
      <c r="H49" t="s">
        <v>222</v>
      </c>
      <c r="I49" t="s">
        <v>100</v>
      </c>
      <c r="J49" s="27">
        <v>48</v>
      </c>
      <c r="L49" s="2" t="s">
        <v>70</v>
      </c>
      <c r="M49" s="2" t="s">
        <v>71</v>
      </c>
      <c r="Q49" t="s">
        <v>113</v>
      </c>
      <c r="S49" t="s">
        <v>2565</v>
      </c>
      <c r="T49" s="10" t="s">
        <v>335</v>
      </c>
      <c r="W49" s="10" t="s">
        <v>159</v>
      </c>
      <c r="X49" t="s">
        <v>336</v>
      </c>
      <c r="Y49" t="s">
        <v>337</v>
      </c>
      <c r="AA49" t="s">
        <v>65</v>
      </c>
      <c r="AD49" s="10" t="s">
        <v>338</v>
      </c>
      <c r="AI49">
        <v>52</v>
      </c>
      <c r="AJ49">
        <v>23</v>
      </c>
      <c r="AM49">
        <v>6</v>
      </c>
      <c r="AN49">
        <v>15</v>
      </c>
      <c r="AO49">
        <v>0</v>
      </c>
      <c r="AP49">
        <v>357</v>
      </c>
      <c r="AQ49">
        <v>9</v>
      </c>
      <c r="AS49" s="3">
        <f t="shared" si="0"/>
        <v>52.958333333333336</v>
      </c>
      <c r="AT49" s="4">
        <f t="shared" si="1"/>
        <v>40393.248516666674</v>
      </c>
      <c r="AU49" s="14">
        <f t="shared" si="2"/>
        <v>6.75</v>
      </c>
      <c r="AV49" s="3">
        <f t="shared" si="3"/>
        <v>357.46875</v>
      </c>
      <c r="AW49" s="14">
        <f t="shared" si="4"/>
        <v>357.45</v>
      </c>
      <c r="BL49" t="s">
        <v>117</v>
      </c>
    </row>
    <row r="50" spans="1:69" ht="30" x14ac:dyDescent="0.25">
      <c r="A50" s="2">
        <v>49</v>
      </c>
      <c r="B50">
        <v>13</v>
      </c>
      <c r="C50" s="2" t="s">
        <v>219</v>
      </c>
      <c r="D50" s="53"/>
      <c r="E50" s="58"/>
      <c r="F50" t="s">
        <v>220</v>
      </c>
      <c r="G50" t="s">
        <v>221</v>
      </c>
      <c r="H50" t="s">
        <v>222</v>
      </c>
      <c r="I50" t="s">
        <v>100</v>
      </c>
      <c r="J50" s="28">
        <v>49</v>
      </c>
      <c r="L50" s="2" t="s">
        <v>70</v>
      </c>
      <c r="M50" s="2" t="s">
        <v>71</v>
      </c>
      <c r="Q50" t="s">
        <v>339</v>
      </c>
      <c r="S50" t="s">
        <v>2565</v>
      </c>
      <c r="T50" s="10" t="s">
        <v>340</v>
      </c>
      <c r="W50" s="10" t="s">
        <v>159</v>
      </c>
      <c r="AA50" s="10" t="s">
        <v>341</v>
      </c>
      <c r="AD50" s="10" t="s">
        <v>159</v>
      </c>
      <c r="AI50">
        <v>28</v>
      </c>
      <c r="AJ50">
        <v>8</v>
      </c>
      <c r="AM50">
        <v>6</v>
      </c>
      <c r="AN50">
        <v>15</v>
      </c>
      <c r="AO50">
        <v>0</v>
      </c>
      <c r="AP50">
        <v>191</v>
      </c>
      <c r="AQ50">
        <v>5</v>
      </c>
      <c r="AS50" s="3">
        <f t="shared" si="0"/>
        <v>28.333333333333332</v>
      </c>
      <c r="AT50" s="4">
        <f t="shared" si="1"/>
        <v>21610.864666666665</v>
      </c>
      <c r="AU50" s="14">
        <f t="shared" si="2"/>
        <v>6.75</v>
      </c>
      <c r="AV50" s="3">
        <f t="shared" si="3"/>
        <v>191.25</v>
      </c>
      <c r="AW50" s="14">
        <f t="shared" si="4"/>
        <v>191.25</v>
      </c>
      <c r="BL50" t="s">
        <v>117</v>
      </c>
    </row>
    <row r="51" spans="1:69" ht="30" x14ac:dyDescent="0.25">
      <c r="A51">
        <v>50</v>
      </c>
      <c r="B51">
        <v>13</v>
      </c>
      <c r="C51" s="2" t="s">
        <v>219</v>
      </c>
      <c r="D51" s="53"/>
      <c r="E51" s="58"/>
      <c r="F51" t="s">
        <v>220</v>
      </c>
      <c r="G51" t="s">
        <v>221</v>
      </c>
      <c r="H51" t="s">
        <v>222</v>
      </c>
      <c r="I51" t="s">
        <v>100</v>
      </c>
      <c r="J51" s="27">
        <v>50</v>
      </c>
      <c r="L51" s="2" t="s">
        <v>70</v>
      </c>
      <c r="M51" s="2" t="s">
        <v>71</v>
      </c>
      <c r="Q51" t="s">
        <v>343</v>
      </c>
      <c r="R51" t="s">
        <v>342</v>
      </c>
      <c r="S51" t="s">
        <v>2565</v>
      </c>
      <c r="T51" s="10" t="s">
        <v>340</v>
      </c>
      <c r="W51" s="10" t="s">
        <v>159</v>
      </c>
      <c r="AA51" s="10" t="s">
        <v>159</v>
      </c>
      <c r="AD51" s="10" t="s">
        <v>159</v>
      </c>
      <c r="AI51">
        <v>42</v>
      </c>
      <c r="AJ51">
        <v>16</v>
      </c>
      <c r="AM51">
        <v>6</v>
      </c>
      <c r="AN51">
        <v>15</v>
      </c>
      <c r="AO51">
        <v>0</v>
      </c>
      <c r="AP51">
        <v>288</v>
      </c>
      <c r="AQ51">
        <v>0</v>
      </c>
      <c r="AS51" s="3">
        <f t="shared" si="0"/>
        <v>42.666666666666664</v>
      </c>
      <c r="AT51" s="4">
        <f t="shared" si="1"/>
        <v>32543.419733333332</v>
      </c>
      <c r="AU51" s="14">
        <f t="shared" si="2"/>
        <v>6.75</v>
      </c>
      <c r="AV51" s="3">
        <f t="shared" si="3"/>
        <v>288</v>
      </c>
      <c r="AW51" s="14">
        <f t="shared" si="4"/>
        <v>288</v>
      </c>
    </row>
    <row r="52" spans="1:69" x14ac:dyDescent="0.25">
      <c r="A52" s="2">
        <v>51</v>
      </c>
      <c r="B52">
        <v>13</v>
      </c>
      <c r="C52" s="2" t="s">
        <v>219</v>
      </c>
      <c r="D52" s="53"/>
      <c r="E52" s="58"/>
      <c r="F52" t="s">
        <v>220</v>
      </c>
      <c r="G52" t="s">
        <v>221</v>
      </c>
      <c r="H52" t="s">
        <v>222</v>
      </c>
      <c r="I52" t="s">
        <v>100</v>
      </c>
      <c r="J52" s="28">
        <v>51</v>
      </c>
      <c r="L52" s="6" t="s">
        <v>11</v>
      </c>
      <c r="N52" t="s">
        <v>86</v>
      </c>
      <c r="S52" t="s">
        <v>2565</v>
      </c>
      <c r="T52" s="10" t="s">
        <v>344</v>
      </c>
      <c r="W52" s="10" t="s">
        <v>159</v>
      </c>
      <c r="AA52" s="10" t="s">
        <v>224</v>
      </c>
      <c r="AD52" s="10" t="s">
        <v>344</v>
      </c>
      <c r="AI52">
        <v>3</v>
      </c>
      <c r="AJ52">
        <v>4</v>
      </c>
      <c r="AM52">
        <v>7</v>
      </c>
      <c r="AN52">
        <v>6</v>
      </c>
      <c r="AO52">
        <v>0</v>
      </c>
      <c r="AP52">
        <v>23</v>
      </c>
      <c r="AQ52">
        <v>2</v>
      </c>
      <c r="AS52" s="3">
        <f t="shared" si="0"/>
        <v>3.1666666666666665</v>
      </c>
      <c r="AT52" s="4">
        <f t="shared" si="1"/>
        <v>2415.3319333333334</v>
      </c>
      <c r="AU52" s="14">
        <f t="shared" si="2"/>
        <v>7.3</v>
      </c>
      <c r="AV52" s="3">
        <f t="shared" si="3"/>
        <v>23.116666666666664</v>
      </c>
      <c r="AW52" s="14">
        <f t="shared" si="4"/>
        <v>23.1</v>
      </c>
    </row>
    <row r="53" spans="1:69" x14ac:dyDescent="0.25">
      <c r="A53">
        <v>52</v>
      </c>
      <c r="B53">
        <v>13</v>
      </c>
      <c r="C53" s="2" t="s">
        <v>219</v>
      </c>
      <c r="D53" s="53"/>
      <c r="E53" s="58"/>
      <c r="F53" t="s">
        <v>220</v>
      </c>
      <c r="G53" t="s">
        <v>221</v>
      </c>
      <c r="H53" t="s">
        <v>222</v>
      </c>
      <c r="I53" t="s">
        <v>100</v>
      </c>
      <c r="J53" s="69">
        <v>52</v>
      </c>
      <c r="L53" s="6" t="s">
        <v>12</v>
      </c>
      <c r="O53" t="s">
        <v>86</v>
      </c>
      <c r="P53">
        <v>51</v>
      </c>
      <c r="S53" t="s">
        <v>2565</v>
      </c>
      <c r="AR53">
        <v>75</v>
      </c>
      <c r="AS53" s="3">
        <f t="shared" si="0"/>
        <v>0</v>
      </c>
      <c r="AT53" s="4">
        <f t="shared" si="1"/>
        <v>0</v>
      </c>
      <c r="AU53" s="14">
        <f t="shared" si="2"/>
        <v>0</v>
      </c>
      <c r="AV53" s="3">
        <f t="shared" si="3"/>
        <v>0</v>
      </c>
      <c r="AW53" s="14">
        <f t="shared" si="4"/>
        <v>0</v>
      </c>
    </row>
    <row r="54" spans="1:69" x14ac:dyDescent="0.25">
      <c r="A54" s="2">
        <v>53</v>
      </c>
      <c r="B54">
        <v>14</v>
      </c>
      <c r="C54" s="2" t="s">
        <v>219</v>
      </c>
      <c r="D54" s="53"/>
      <c r="E54" s="58"/>
      <c r="F54" t="s">
        <v>220</v>
      </c>
      <c r="G54" t="s">
        <v>221</v>
      </c>
      <c r="H54" t="s">
        <v>222</v>
      </c>
      <c r="I54" t="s">
        <v>100</v>
      </c>
      <c r="J54" s="28">
        <v>53</v>
      </c>
      <c r="L54" s="63" t="s">
        <v>171</v>
      </c>
      <c r="M54" s="63" t="s">
        <v>93</v>
      </c>
      <c r="Q54" t="s">
        <v>345</v>
      </c>
      <c r="S54" t="s">
        <v>2565</v>
      </c>
      <c r="T54" s="10" t="s">
        <v>169</v>
      </c>
      <c r="W54" s="10" t="s">
        <v>102</v>
      </c>
      <c r="AA54" s="10" t="s">
        <v>1894</v>
      </c>
      <c r="AD54" s="10" t="s">
        <v>348</v>
      </c>
      <c r="AI54">
        <v>7</v>
      </c>
      <c r="AJ54">
        <v>18</v>
      </c>
      <c r="AM54">
        <v>3</v>
      </c>
      <c r="AN54">
        <v>0</v>
      </c>
      <c r="AO54">
        <v>0</v>
      </c>
      <c r="AP54">
        <v>23</v>
      </c>
      <c r="AQ54">
        <v>5</v>
      </c>
      <c r="AS54" s="3">
        <f t="shared" si="0"/>
        <v>7.75</v>
      </c>
      <c r="AT54" s="4">
        <f t="shared" si="1"/>
        <v>5911.2070999999996</v>
      </c>
      <c r="AU54" s="14">
        <f t="shared" si="2"/>
        <v>3</v>
      </c>
      <c r="AV54" s="3">
        <f t="shared" si="3"/>
        <v>23.25</v>
      </c>
      <c r="AW54" s="14">
        <f t="shared" si="4"/>
        <v>23.25</v>
      </c>
      <c r="BQ54" t="s">
        <v>412</v>
      </c>
    </row>
    <row r="55" spans="1:69" ht="30" x14ac:dyDescent="0.25">
      <c r="A55" s="63">
        <v>54</v>
      </c>
      <c r="B55">
        <v>14</v>
      </c>
      <c r="C55" s="2" t="s">
        <v>219</v>
      </c>
      <c r="D55" s="53"/>
      <c r="E55" s="58"/>
      <c r="F55" t="s">
        <v>220</v>
      </c>
      <c r="G55" t="s">
        <v>221</v>
      </c>
      <c r="H55" t="s">
        <v>222</v>
      </c>
      <c r="I55" t="s">
        <v>100</v>
      </c>
      <c r="J55" s="71">
        <v>54</v>
      </c>
      <c r="L55" s="2" t="s">
        <v>70</v>
      </c>
      <c r="M55" s="2" t="s">
        <v>71</v>
      </c>
      <c r="Q55" t="s">
        <v>292</v>
      </c>
      <c r="S55" t="s">
        <v>417</v>
      </c>
      <c r="T55" s="10" t="s">
        <v>344</v>
      </c>
      <c r="W55" s="10" t="s">
        <v>149</v>
      </c>
      <c r="AA55" s="10" t="s">
        <v>224</v>
      </c>
      <c r="AD55" s="10" t="s">
        <v>224</v>
      </c>
      <c r="AI55">
        <v>2</v>
      </c>
      <c r="AJ55">
        <v>9</v>
      </c>
      <c r="AM55">
        <v>6</v>
      </c>
      <c r="AN55">
        <v>15</v>
      </c>
      <c r="AO55">
        <v>0</v>
      </c>
      <c r="AP55">
        <v>16</v>
      </c>
      <c r="AQ55">
        <v>1</v>
      </c>
      <c r="AS55" s="3">
        <f t="shared" si="0"/>
        <v>2.375</v>
      </c>
      <c r="AT55" s="4">
        <f t="shared" si="1"/>
        <v>1811.4989499999999</v>
      </c>
      <c r="AU55" s="14">
        <f t="shared" si="2"/>
        <v>6.75</v>
      </c>
      <c r="AV55" s="3">
        <f t="shared" si="3"/>
        <v>16.03125</v>
      </c>
      <c r="AW55" s="14">
        <f t="shared" si="4"/>
        <v>16.05</v>
      </c>
    </row>
    <row r="56" spans="1:69" ht="30" x14ac:dyDescent="0.25">
      <c r="A56" s="2">
        <v>55</v>
      </c>
      <c r="B56">
        <v>14</v>
      </c>
      <c r="C56" s="2" t="s">
        <v>219</v>
      </c>
      <c r="D56" s="53"/>
      <c r="E56" s="58"/>
      <c r="F56" t="s">
        <v>220</v>
      </c>
      <c r="G56" t="s">
        <v>221</v>
      </c>
      <c r="H56" t="s">
        <v>222</v>
      </c>
      <c r="I56" t="s">
        <v>100</v>
      </c>
      <c r="J56" s="28">
        <v>55</v>
      </c>
      <c r="L56" s="2" t="s">
        <v>70</v>
      </c>
      <c r="M56" s="2" t="s">
        <v>71</v>
      </c>
      <c r="Q56" t="s">
        <v>120</v>
      </c>
      <c r="S56" t="s">
        <v>2565</v>
      </c>
      <c r="T56" s="10" t="s">
        <v>159</v>
      </c>
      <c r="U56" t="s">
        <v>235</v>
      </c>
      <c r="W56" s="10" t="s">
        <v>235</v>
      </c>
      <c r="AA56" s="10" t="s">
        <v>159</v>
      </c>
      <c r="AD56" s="10" t="s">
        <v>159</v>
      </c>
      <c r="AI56">
        <v>27</v>
      </c>
      <c r="AJ56">
        <v>16</v>
      </c>
      <c r="AM56">
        <v>5</v>
      </c>
      <c r="AN56">
        <v>16</v>
      </c>
      <c r="AO56">
        <v>0</v>
      </c>
      <c r="AP56">
        <v>160</v>
      </c>
      <c r="AQ56">
        <v>9</v>
      </c>
      <c r="AS56" s="3">
        <f t="shared" si="0"/>
        <v>27.666666666666668</v>
      </c>
      <c r="AT56" s="4">
        <f t="shared" si="1"/>
        <v>21102.373733333334</v>
      </c>
      <c r="AU56" s="14">
        <f t="shared" si="2"/>
        <v>5.8</v>
      </c>
      <c r="AV56" s="3">
        <f t="shared" si="3"/>
        <v>160.46666666666667</v>
      </c>
      <c r="AW56" s="14">
        <f t="shared" si="4"/>
        <v>160.44999999999999</v>
      </c>
      <c r="BL56" t="s">
        <v>235</v>
      </c>
    </row>
    <row r="57" spans="1:69" ht="30" x14ac:dyDescent="0.25">
      <c r="A57" s="63">
        <v>56</v>
      </c>
      <c r="B57">
        <v>14</v>
      </c>
      <c r="C57" s="2" t="s">
        <v>219</v>
      </c>
      <c r="D57" s="53"/>
      <c r="E57" s="58"/>
      <c r="F57" t="s">
        <v>220</v>
      </c>
      <c r="G57" t="s">
        <v>221</v>
      </c>
      <c r="H57" t="s">
        <v>222</v>
      </c>
      <c r="I57" t="s">
        <v>100</v>
      </c>
      <c r="J57" s="68">
        <v>56</v>
      </c>
      <c r="L57" s="2" t="s">
        <v>70</v>
      </c>
      <c r="M57" s="2" t="s">
        <v>71</v>
      </c>
      <c r="Q57" t="s">
        <v>120</v>
      </c>
      <c r="S57" t="s">
        <v>2565</v>
      </c>
      <c r="T57" t="s">
        <v>235</v>
      </c>
      <c r="W57" s="10" t="s">
        <v>159</v>
      </c>
      <c r="AA57" s="10" t="s">
        <v>159</v>
      </c>
      <c r="AD57" s="10" t="s">
        <v>227</v>
      </c>
      <c r="AE57" s="10" t="s">
        <v>159</v>
      </c>
      <c r="AI57">
        <v>42</v>
      </c>
      <c r="AJ57">
        <v>12</v>
      </c>
      <c r="AM57">
        <v>5</v>
      </c>
      <c r="AN57">
        <v>16</v>
      </c>
      <c r="AO57">
        <v>0</v>
      </c>
      <c r="AP57">
        <v>246</v>
      </c>
      <c r="AQ57">
        <v>10</v>
      </c>
      <c r="AS57" s="3">
        <f t="shared" si="0"/>
        <v>42.5</v>
      </c>
      <c r="AT57" s="4">
        <f t="shared" si="1"/>
        <v>32416.296999999999</v>
      </c>
      <c r="AU57" s="14">
        <f t="shared" si="2"/>
        <v>5.8</v>
      </c>
      <c r="AV57" s="3">
        <f t="shared" si="3"/>
        <v>246.5</v>
      </c>
      <c r="AW57" s="14">
        <f t="shared" si="4"/>
        <v>246.5</v>
      </c>
      <c r="BL57" t="s">
        <v>235</v>
      </c>
    </row>
    <row r="58" spans="1:69" ht="30" x14ac:dyDescent="0.25">
      <c r="A58" s="2">
        <v>57</v>
      </c>
      <c r="B58">
        <v>14</v>
      </c>
      <c r="C58" s="2" t="s">
        <v>219</v>
      </c>
      <c r="D58" s="53"/>
      <c r="E58" s="58"/>
      <c r="F58" t="s">
        <v>220</v>
      </c>
      <c r="G58" t="s">
        <v>221</v>
      </c>
      <c r="H58" t="s">
        <v>222</v>
      </c>
      <c r="I58" t="s">
        <v>100</v>
      </c>
      <c r="J58" s="26">
        <v>57</v>
      </c>
      <c r="L58" s="2" t="s">
        <v>70</v>
      </c>
      <c r="M58" s="2" t="s">
        <v>71</v>
      </c>
      <c r="Q58" t="s">
        <v>349</v>
      </c>
      <c r="S58" t="s">
        <v>2565</v>
      </c>
      <c r="T58" s="10" t="s">
        <v>350</v>
      </c>
      <c r="W58" s="10" t="s">
        <v>159</v>
      </c>
      <c r="AA58" s="10" t="s">
        <v>159</v>
      </c>
      <c r="AD58" s="13" t="s">
        <v>257</v>
      </c>
      <c r="AI58">
        <v>44</v>
      </c>
      <c r="AJ58">
        <v>5</v>
      </c>
      <c r="AM58">
        <v>5</v>
      </c>
      <c r="AN58">
        <v>10</v>
      </c>
      <c r="AO58">
        <v>0</v>
      </c>
      <c r="AP58">
        <v>243</v>
      </c>
      <c r="AQ58">
        <v>3</v>
      </c>
      <c r="AS58" s="3">
        <f t="shared" si="0"/>
        <v>44.208333333333336</v>
      </c>
      <c r="AT58" s="4">
        <f t="shared" si="1"/>
        <v>33719.305016666673</v>
      </c>
      <c r="AU58" s="14">
        <f t="shared" si="2"/>
        <v>5.5</v>
      </c>
      <c r="AV58" s="3">
        <f t="shared" si="3"/>
        <v>243.14583333333334</v>
      </c>
      <c r="AW58" s="14">
        <f t="shared" si="4"/>
        <v>243.15</v>
      </c>
      <c r="BL58" t="s">
        <v>117</v>
      </c>
    </row>
    <row r="59" spans="1:69" ht="30" x14ac:dyDescent="0.25">
      <c r="A59" s="63">
        <v>58</v>
      </c>
      <c r="B59">
        <v>14</v>
      </c>
      <c r="C59" s="2" t="s">
        <v>219</v>
      </c>
      <c r="D59" s="53"/>
      <c r="E59" s="58"/>
      <c r="F59" t="s">
        <v>220</v>
      </c>
      <c r="G59" t="s">
        <v>221</v>
      </c>
      <c r="H59" t="s">
        <v>222</v>
      </c>
      <c r="I59" t="s">
        <v>100</v>
      </c>
      <c r="J59" s="68">
        <v>58</v>
      </c>
      <c r="L59" s="2" t="s">
        <v>70</v>
      </c>
      <c r="M59" s="2" t="s">
        <v>71</v>
      </c>
      <c r="Q59" t="s">
        <v>351</v>
      </c>
      <c r="S59" t="s">
        <v>2565</v>
      </c>
      <c r="T59" s="10" t="s">
        <v>352</v>
      </c>
      <c r="W59" s="10" t="s">
        <v>159</v>
      </c>
      <c r="AA59" s="10" t="s">
        <v>159</v>
      </c>
      <c r="AD59" s="10" t="s">
        <v>65</v>
      </c>
      <c r="AI59">
        <v>10</v>
      </c>
      <c r="AJ59">
        <v>2</v>
      </c>
      <c r="AM59">
        <v>6</v>
      </c>
      <c r="AN59">
        <v>0</v>
      </c>
      <c r="AO59">
        <v>0</v>
      </c>
      <c r="AP59">
        <v>60</v>
      </c>
      <c r="AQ59">
        <v>10</v>
      </c>
      <c r="AS59" s="3">
        <f t="shared" si="0"/>
        <v>10.083333333333334</v>
      </c>
      <c r="AT59" s="4">
        <f t="shared" si="1"/>
        <v>7690.9253666666673</v>
      </c>
      <c r="AU59" s="14">
        <f t="shared" si="2"/>
        <v>6</v>
      </c>
      <c r="AV59" s="3">
        <f t="shared" si="3"/>
        <v>60.5</v>
      </c>
      <c r="AW59" s="14">
        <f t="shared" si="4"/>
        <v>60.5</v>
      </c>
      <c r="BL59" t="s">
        <v>353</v>
      </c>
    </row>
    <row r="60" spans="1:69" ht="30" x14ac:dyDescent="0.25">
      <c r="A60" s="2">
        <v>59</v>
      </c>
      <c r="B60">
        <v>15</v>
      </c>
      <c r="C60" s="2" t="s">
        <v>219</v>
      </c>
      <c r="D60" s="53"/>
      <c r="E60" s="58"/>
      <c r="F60" t="s">
        <v>220</v>
      </c>
      <c r="G60" t="s">
        <v>221</v>
      </c>
      <c r="H60" t="s">
        <v>222</v>
      </c>
      <c r="I60" t="s">
        <v>100</v>
      </c>
      <c r="J60" s="28">
        <v>59</v>
      </c>
      <c r="L60" s="2" t="s">
        <v>70</v>
      </c>
      <c r="M60" s="2" t="s">
        <v>71</v>
      </c>
      <c r="Q60" t="s">
        <v>354</v>
      </c>
      <c r="S60" t="s">
        <v>2565</v>
      </c>
      <c r="T60" s="10" t="s">
        <v>227</v>
      </c>
      <c r="W60" s="10" t="s">
        <v>159</v>
      </c>
      <c r="AA60" s="10" t="s">
        <v>338</v>
      </c>
      <c r="AD60" s="13" t="s">
        <v>257</v>
      </c>
      <c r="AE60" t="s">
        <v>227</v>
      </c>
      <c r="AI60">
        <v>15</v>
      </c>
      <c r="AJ60">
        <v>22</v>
      </c>
      <c r="AM60">
        <v>6</v>
      </c>
      <c r="AN60">
        <v>0</v>
      </c>
      <c r="AO60">
        <v>0</v>
      </c>
      <c r="AP60">
        <v>95</v>
      </c>
      <c r="AQ60">
        <v>10</v>
      </c>
      <c r="AS60" s="3">
        <f t="shared" si="0"/>
        <v>15.916666666666666</v>
      </c>
      <c r="AT60" s="4">
        <f t="shared" si="1"/>
        <v>12140.221033333333</v>
      </c>
      <c r="AU60" s="14">
        <f t="shared" si="2"/>
        <v>6</v>
      </c>
      <c r="AV60" s="3">
        <f t="shared" si="3"/>
        <v>95.5</v>
      </c>
      <c r="AW60" s="14">
        <f t="shared" si="4"/>
        <v>95.5</v>
      </c>
      <c r="BL60" t="s">
        <v>117</v>
      </c>
    </row>
    <row r="61" spans="1:69" x14ac:dyDescent="0.25">
      <c r="A61" s="63">
        <v>60</v>
      </c>
      <c r="B61">
        <v>15</v>
      </c>
      <c r="C61" s="2" t="s">
        <v>219</v>
      </c>
      <c r="D61" s="53"/>
      <c r="E61" s="58"/>
      <c r="F61" t="s">
        <v>220</v>
      </c>
      <c r="G61" t="s">
        <v>221</v>
      </c>
      <c r="H61" t="s">
        <v>222</v>
      </c>
      <c r="I61" t="s">
        <v>100</v>
      </c>
      <c r="J61" s="68">
        <v>60</v>
      </c>
      <c r="L61" s="2" t="s">
        <v>355</v>
      </c>
      <c r="N61" t="s">
        <v>86</v>
      </c>
      <c r="S61" t="s">
        <v>2565</v>
      </c>
      <c r="T61" t="s">
        <v>235</v>
      </c>
      <c r="W61" t="s">
        <v>235</v>
      </c>
      <c r="AA61" s="10" t="s">
        <v>159</v>
      </c>
      <c r="AD61" s="10" t="s">
        <v>159</v>
      </c>
      <c r="AI61">
        <v>2</v>
      </c>
      <c r="AJ61">
        <v>11</v>
      </c>
      <c r="AM61">
        <v>9</v>
      </c>
      <c r="AN61">
        <v>0</v>
      </c>
      <c r="AO61">
        <v>0</v>
      </c>
      <c r="AP61">
        <v>22</v>
      </c>
      <c r="AQ61">
        <v>2</v>
      </c>
      <c r="AS61" s="3">
        <f t="shared" si="0"/>
        <v>2.4583333333333335</v>
      </c>
      <c r="AT61" s="4">
        <f t="shared" si="1"/>
        <v>1875.0603166666667</v>
      </c>
      <c r="AU61" s="14">
        <f t="shared" si="2"/>
        <v>9</v>
      </c>
      <c r="AV61" s="3">
        <f t="shared" si="3"/>
        <v>22.125</v>
      </c>
      <c r="AW61" s="14">
        <f t="shared" si="4"/>
        <v>22.1</v>
      </c>
      <c r="BL61" t="s">
        <v>235</v>
      </c>
    </row>
    <row r="62" spans="1:69" x14ac:dyDescent="0.25">
      <c r="A62" s="2">
        <v>61</v>
      </c>
      <c r="B62">
        <v>15</v>
      </c>
      <c r="C62" s="2" t="s">
        <v>219</v>
      </c>
      <c r="D62" s="53"/>
      <c r="E62" s="58"/>
      <c r="F62" t="s">
        <v>220</v>
      </c>
      <c r="G62" t="s">
        <v>221</v>
      </c>
      <c r="H62" t="s">
        <v>222</v>
      </c>
      <c r="I62" t="s">
        <v>100</v>
      </c>
      <c r="J62" s="26">
        <v>61</v>
      </c>
      <c r="L62" s="2" t="s">
        <v>12</v>
      </c>
      <c r="O62" t="s">
        <v>86</v>
      </c>
      <c r="P62">
        <v>60</v>
      </c>
      <c r="S62" t="s">
        <v>2565</v>
      </c>
      <c r="AR62">
        <v>65</v>
      </c>
      <c r="AS62" s="3">
        <f t="shared" si="0"/>
        <v>0</v>
      </c>
      <c r="AT62" s="4">
        <f t="shared" si="1"/>
        <v>0</v>
      </c>
      <c r="AU62" s="14">
        <f t="shared" si="2"/>
        <v>0</v>
      </c>
      <c r="AV62" s="3">
        <f t="shared" si="3"/>
        <v>0</v>
      </c>
      <c r="AW62" s="14">
        <f t="shared" si="4"/>
        <v>0</v>
      </c>
    </row>
    <row r="63" spans="1:69" ht="30" x14ac:dyDescent="0.25">
      <c r="A63">
        <v>62</v>
      </c>
      <c r="B63">
        <v>15</v>
      </c>
      <c r="C63" s="2" t="s">
        <v>219</v>
      </c>
      <c r="D63" s="53"/>
      <c r="E63" s="58"/>
      <c r="F63" t="s">
        <v>220</v>
      </c>
      <c r="G63" t="s">
        <v>221</v>
      </c>
      <c r="H63" t="s">
        <v>222</v>
      </c>
      <c r="I63" t="s">
        <v>100</v>
      </c>
      <c r="J63" s="27">
        <v>62</v>
      </c>
      <c r="L63" s="2" t="s">
        <v>70</v>
      </c>
      <c r="M63" s="2" t="s">
        <v>71</v>
      </c>
      <c r="Q63" t="s">
        <v>356</v>
      </c>
      <c r="S63" t="s">
        <v>2565</v>
      </c>
      <c r="T63" s="10" t="s">
        <v>358</v>
      </c>
      <c r="U63" t="s">
        <v>357</v>
      </c>
      <c r="W63" s="10" t="s">
        <v>338</v>
      </c>
      <c r="X63" t="s">
        <v>149</v>
      </c>
      <c r="AA63" s="10" t="s">
        <v>359</v>
      </c>
      <c r="AD63" s="13" t="s">
        <v>99</v>
      </c>
      <c r="AE63" t="s">
        <v>360</v>
      </c>
      <c r="AI63">
        <v>31</v>
      </c>
      <c r="AJ63">
        <v>8</v>
      </c>
      <c r="AM63">
        <v>6</v>
      </c>
      <c r="AN63">
        <v>0</v>
      </c>
      <c r="AO63">
        <v>0</v>
      </c>
      <c r="AP63">
        <v>188</v>
      </c>
      <c r="AQ63">
        <v>0</v>
      </c>
      <c r="AS63" s="3">
        <f t="shared" si="0"/>
        <v>31.333333333333332</v>
      </c>
      <c r="AT63" s="4">
        <f t="shared" si="1"/>
        <v>23899.073866666666</v>
      </c>
      <c r="AU63" s="14">
        <f t="shared" si="2"/>
        <v>6</v>
      </c>
      <c r="AV63" s="3">
        <f t="shared" si="3"/>
        <v>188</v>
      </c>
      <c r="AW63" s="14">
        <f t="shared" si="4"/>
        <v>188</v>
      </c>
      <c r="BL63" t="s">
        <v>235</v>
      </c>
      <c r="BM63" t="s">
        <v>117</v>
      </c>
      <c r="BN63" t="s">
        <v>246</v>
      </c>
    </row>
    <row r="64" spans="1:69" x14ac:dyDescent="0.25">
      <c r="A64" s="2">
        <v>63</v>
      </c>
      <c r="B64">
        <v>15</v>
      </c>
      <c r="C64" s="2" t="s">
        <v>219</v>
      </c>
      <c r="D64" s="53"/>
      <c r="E64" s="58"/>
      <c r="F64" t="s">
        <v>220</v>
      </c>
      <c r="G64" t="s">
        <v>221</v>
      </c>
      <c r="H64" t="s">
        <v>222</v>
      </c>
      <c r="I64" t="s">
        <v>100</v>
      </c>
      <c r="J64" s="28">
        <v>63</v>
      </c>
      <c r="L64" s="63" t="s">
        <v>171</v>
      </c>
      <c r="M64" t="s">
        <v>93</v>
      </c>
      <c r="Q64" t="s">
        <v>280</v>
      </c>
      <c r="S64" t="s">
        <v>2565</v>
      </c>
      <c r="T64" s="10" t="s">
        <v>227</v>
      </c>
      <c r="W64" s="10" t="s">
        <v>224</v>
      </c>
      <c r="X64" s="10" t="s">
        <v>159</v>
      </c>
      <c r="AA64" s="10" t="s">
        <v>159</v>
      </c>
      <c r="AD64" s="13" t="s">
        <v>362</v>
      </c>
      <c r="AI64">
        <v>22</v>
      </c>
      <c r="AJ64">
        <v>2</v>
      </c>
      <c r="AM64">
        <v>3</v>
      </c>
      <c r="AN64">
        <v>10</v>
      </c>
      <c r="AO64">
        <v>0</v>
      </c>
      <c r="AP64">
        <v>77</v>
      </c>
      <c r="AQ64">
        <v>6</v>
      </c>
      <c r="AS64" s="3">
        <f t="shared" si="0"/>
        <v>22.083333333333332</v>
      </c>
      <c r="AT64" s="4">
        <f t="shared" si="1"/>
        <v>16843.762166666667</v>
      </c>
      <c r="AU64" s="14">
        <f t="shared" si="2"/>
        <v>3.5</v>
      </c>
      <c r="AV64" s="3">
        <f t="shared" si="3"/>
        <v>77.291666666666657</v>
      </c>
      <c r="AW64" s="14">
        <f t="shared" si="4"/>
        <v>77.3</v>
      </c>
    </row>
    <row r="65" spans="1:64" x14ac:dyDescent="0.25">
      <c r="A65">
        <v>64</v>
      </c>
      <c r="B65">
        <v>15</v>
      </c>
      <c r="C65" s="2" t="s">
        <v>219</v>
      </c>
      <c r="D65" s="53"/>
      <c r="E65" s="58"/>
      <c r="F65" t="s">
        <v>220</v>
      </c>
      <c r="G65" t="s">
        <v>221</v>
      </c>
      <c r="H65" t="s">
        <v>222</v>
      </c>
      <c r="I65" t="s">
        <v>100</v>
      </c>
      <c r="J65" s="27">
        <v>64</v>
      </c>
      <c r="L65" s="63" t="s">
        <v>171</v>
      </c>
      <c r="M65" t="s">
        <v>93</v>
      </c>
      <c r="Q65" t="s">
        <v>363</v>
      </c>
      <c r="S65" t="s">
        <v>2565</v>
      </c>
      <c r="T65" s="10" t="s">
        <v>364</v>
      </c>
      <c r="W65" s="10" t="s">
        <v>159</v>
      </c>
      <c r="AA65" s="10" t="s">
        <v>224</v>
      </c>
      <c r="AD65" s="10" t="s">
        <v>159</v>
      </c>
      <c r="AI65">
        <v>6</v>
      </c>
      <c r="AJ65">
        <v>11</v>
      </c>
      <c r="AM65">
        <v>4</v>
      </c>
      <c r="AN65">
        <v>0</v>
      </c>
      <c r="AO65">
        <v>0</v>
      </c>
      <c r="AP65">
        <v>25</v>
      </c>
      <c r="AQ65">
        <v>16</v>
      </c>
      <c r="AS65" s="3">
        <f t="shared" si="0"/>
        <v>6.458333333333333</v>
      </c>
      <c r="AT65" s="4">
        <f t="shared" si="1"/>
        <v>4926.0059166666661</v>
      </c>
      <c r="AU65" s="14">
        <f t="shared" si="2"/>
        <v>4</v>
      </c>
      <c r="AV65" s="3">
        <f t="shared" si="3"/>
        <v>25.833333333333332</v>
      </c>
      <c r="AW65" s="14">
        <f t="shared" si="4"/>
        <v>25.8</v>
      </c>
    </row>
    <row r="66" spans="1:64" x14ac:dyDescent="0.25">
      <c r="A66" s="2">
        <v>65</v>
      </c>
      <c r="B66">
        <v>16</v>
      </c>
      <c r="C66" s="2" t="s">
        <v>219</v>
      </c>
      <c r="D66" s="53"/>
      <c r="E66" s="58"/>
      <c r="F66" t="s">
        <v>220</v>
      </c>
      <c r="G66" t="s">
        <v>221</v>
      </c>
      <c r="H66" t="s">
        <v>222</v>
      </c>
      <c r="I66" t="s">
        <v>100</v>
      </c>
      <c r="J66" s="28">
        <v>65</v>
      </c>
      <c r="L66" s="63" t="s">
        <v>171</v>
      </c>
      <c r="M66" s="63" t="s">
        <v>93</v>
      </c>
      <c r="Q66" t="s">
        <v>365</v>
      </c>
      <c r="S66" t="s">
        <v>2565</v>
      </c>
      <c r="T66" s="10" t="s">
        <v>366</v>
      </c>
      <c r="W66" s="10" t="s">
        <v>65</v>
      </c>
      <c r="AA66" s="10" t="s">
        <v>65</v>
      </c>
      <c r="AD66" s="13" t="s">
        <v>367</v>
      </c>
      <c r="AI66">
        <v>28</v>
      </c>
      <c r="AJ66">
        <v>7</v>
      </c>
      <c r="AM66">
        <v>4</v>
      </c>
      <c r="AN66">
        <v>0</v>
      </c>
      <c r="AO66">
        <v>0</v>
      </c>
      <c r="AP66">
        <v>113</v>
      </c>
      <c r="AQ66">
        <v>3</v>
      </c>
      <c r="AS66" s="3">
        <f t="shared" ref="AS66:AS129" si="5">AI66+AJ66/24</f>
        <v>28.291666666666668</v>
      </c>
      <c r="AT66" s="4">
        <f t="shared" ref="AT66:AT129" si="6">AS66*7.627364*100</f>
        <v>21579.083983333334</v>
      </c>
      <c r="AU66" s="14">
        <f t="shared" ref="AU66:AU129" si="7">AM66+AN66/20+AO66/240</f>
        <v>4</v>
      </c>
      <c r="AV66" s="3">
        <f t="shared" ref="AV66:AV129" si="8">AU66*AS66</f>
        <v>113.16666666666667</v>
      </c>
      <c r="AW66" s="14">
        <f t="shared" ref="AW66:AW129" si="9">AP66+AQ66/20</f>
        <v>113.15</v>
      </c>
    </row>
    <row r="67" spans="1:64" x14ac:dyDescent="0.25">
      <c r="A67">
        <v>66</v>
      </c>
      <c r="B67">
        <v>16</v>
      </c>
      <c r="C67" s="2" t="s">
        <v>219</v>
      </c>
      <c r="D67" s="53"/>
      <c r="E67" s="58"/>
      <c r="F67" t="s">
        <v>220</v>
      </c>
      <c r="G67" t="s">
        <v>221</v>
      </c>
      <c r="H67" t="s">
        <v>222</v>
      </c>
      <c r="I67" t="s">
        <v>100</v>
      </c>
      <c r="J67" s="25">
        <v>66</v>
      </c>
      <c r="L67" t="s">
        <v>171</v>
      </c>
      <c r="M67" t="s">
        <v>93</v>
      </c>
      <c r="Q67" t="s">
        <v>368</v>
      </c>
      <c r="S67" t="s">
        <v>2565</v>
      </c>
      <c r="T67" s="10" t="s">
        <v>290</v>
      </c>
      <c r="W67" s="10" t="s">
        <v>65</v>
      </c>
      <c r="AA67" s="10" t="s">
        <v>65</v>
      </c>
      <c r="AD67" s="13" t="s">
        <v>149</v>
      </c>
      <c r="AE67" t="s">
        <v>227</v>
      </c>
      <c r="AF67" s="10" t="s">
        <v>159</v>
      </c>
      <c r="AI67">
        <v>10</v>
      </c>
      <c r="AJ67">
        <v>12</v>
      </c>
      <c r="AM67">
        <v>4</v>
      </c>
      <c r="AN67">
        <v>0</v>
      </c>
      <c r="AO67">
        <v>0</v>
      </c>
      <c r="AP67">
        <v>42</v>
      </c>
      <c r="AQ67">
        <v>0</v>
      </c>
      <c r="AS67" s="3">
        <f t="shared" si="5"/>
        <v>10.5</v>
      </c>
      <c r="AT67" s="4">
        <f t="shared" si="6"/>
        <v>8008.7322000000004</v>
      </c>
      <c r="AU67" s="14">
        <f t="shared" si="7"/>
        <v>4</v>
      </c>
      <c r="AV67" s="3">
        <f t="shared" si="8"/>
        <v>42</v>
      </c>
      <c r="AW67" s="14">
        <f t="shared" si="9"/>
        <v>42</v>
      </c>
    </row>
    <row r="68" spans="1:64" ht="30" x14ac:dyDescent="0.25">
      <c r="A68" s="2">
        <v>67</v>
      </c>
      <c r="B68">
        <v>16</v>
      </c>
      <c r="C68" s="2" t="s">
        <v>219</v>
      </c>
      <c r="D68" s="53"/>
      <c r="E68" s="58"/>
      <c r="F68" t="s">
        <v>220</v>
      </c>
      <c r="G68" t="s">
        <v>221</v>
      </c>
      <c r="H68" t="s">
        <v>222</v>
      </c>
      <c r="I68" t="s">
        <v>100</v>
      </c>
      <c r="J68" s="26">
        <v>67</v>
      </c>
      <c r="L68" s="2" t="s">
        <v>70</v>
      </c>
      <c r="M68" s="2" t="s">
        <v>71</v>
      </c>
      <c r="Q68" t="s">
        <v>369</v>
      </c>
      <c r="S68" t="s">
        <v>2565</v>
      </c>
      <c r="T68" s="10" t="s">
        <v>340</v>
      </c>
      <c r="W68" s="10" t="s">
        <v>370</v>
      </c>
      <c r="X68" s="10" t="s">
        <v>338</v>
      </c>
      <c r="AA68" s="10" t="s">
        <v>159</v>
      </c>
      <c r="AB68" t="s">
        <v>149</v>
      </c>
      <c r="AD68" s="13" t="s">
        <v>149</v>
      </c>
      <c r="AE68" s="13" t="s">
        <v>227</v>
      </c>
      <c r="AI68">
        <v>31</v>
      </c>
      <c r="AJ68">
        <v>0</v>
      </c>
      <c r="AM68">
        <v>6</v>
      </c>
      <c r="AN68">
        <v>15</v>
      </c>
      <c r="AO68">
        <v>0</v>
      </c>
      <c r="AP68">
        <v>209</v>
      </c>
      <c r="AQ68">
        <v>5</v>
      </c>
      <c r="AS68" s="3">
        <f t="shared" si="5"/>
        <v>31</v>
      </c>
      <c r="AT68" s="4">
        <f t="shared" si="6"/>
        <v>23644.828399999999</v>
      </c>
      <c r="AU68" s="14">
        <f t="shared" si="7"/>
        <v>6.75</v>
      </c>
      <c r="AV68" s="3">
        <f t="shared" si="8"/>
        <v>209.25</v>
      </c>
      <c r="AW68" s="14">
        <f t="shared" si="9"/>
        <v>209.25</v>
      </c>
      <c r="BL68" t="s">
        <v>117</v>
      </c>
    </row>
    <row r="69" spans="1:64" ht="30" x14ac:dyDescent="0.25">
      <c r="A69">
        <v>68</v>
      </c>
      <c r="B69">
        <v>16</v>
      </c>
      <c r="C69" s="2" t="s">
        <v>219</v>
      </c>
      <c r="D69" s="53"/>
      <c r="E69" s="58"/>
      <c r="F69" t="s">
        <v>220</v>
      </c>
      <c r="G69" t="s">
        <v>221</v>
      </c>
      <c r="H69" t="s">
        <v>222</v>
      </c>
      <c r="I69" t="s">
        <v>100</v>
      </c>
      <c r="J69" s="27">
        <v>68</v>
      </c>
      <c r="L69" s="2" t="s">
        <v>70</v>
      </c>
      <c r="M69" s="2" t="s">
        <v>71</v>
      </c>
      <c r="Q69" t="s">
        <v>333</v>
      </c>
      <c r="S69" t="s">
        <v>2565</v>
      </c>
      <c r="T69" s="10" t="s">
        <v>159</v>
      </c>
      <c r="W69" s="10" t="s">
        <v>65</v>
      </c>
      <c r="AA69" s="10" t="s">
        <v>371</v>
      </c>
      <c r="AD69" s="13" t="s">
        <v>372</v>
      </c>
      <c r="AI69">
        <v>12</v>
      </c>
      <c r="AJ69">
        <v>21</v>
      </c>
      <c r="AM69">
        <v>6</v>
      </c>
      <c r="AN69">
        <v>15</v>
      </c>
      <c r="AO69">
        <v>0</v>
      </c>
      <c r="AP69">
        <v>86</v>
      </c>
      <c r="AQ69">
        <v>18</v>
      </c>
      <c r="AS69" s="3">
        <f t="shared" si="5"/>
        <v>12.875</v>
      </c>
      <c r="AT69" s="4">
        <f t="shared" si="6"/>
        <v>9820.2311500000014</v>
      </c>
      <c r="AU69" s="14">
        <f t="shared" si="7"/>
        <v>6.75</v>
      </c>
      <c r="AV69" s="3">
        <f t="shared" si="8"/>
        <v>86.90625</v>
      </c>
      <c r="AW69" s="14">
        <f t="shared" si="9"/>
        <v>86.9</v>
      </c>
      <c r="BL69" t="s">
        <v>235</v>
      </c>
    </row>
    <row r="70" spans="1:64" x14ac:dyDescent="0.25">
      <c r="A70" s="2">
        <v>69</v>
      </c>
      <c r="B70">
        <v>16</v>
      </c>
      <c r="C70" s="2" t="s">
        <v>219</v>
      </c>
      <c r="D70" s="53"/>
      <c r="E70" s="58"/>
      <c r="F70" t="s">
        <v>220</v>
      </c>
      <c r="G70" t="s">
        <v>221</v>
      </c>
      <c r="H70" t="s">
        <v>222</v>
      </c>
      <c r="I70" t="s">
        <v>100</v>
      </c>
      <c r="J70" s="28">
        <v>69</v>
      </c>
      <c r="L70" t="s">
        <v>171</v>
      </c>
      <c r="M70" t="s">
        <v>93</v>
      </c>
      <c r="Q70" t="s">
        <v>373</v>
      </c>
      <c r="S70" t="s">
        <v>2565</v>
      </c>
      <c r="T70" s="10" t="s">
        <v>374</v>
      </c>
      <c r="W70" s="10" t="s">
        <v>376</v>
      </c>
      <c r="X70" t="s">
        <v>290</v>
      </c>
      <c r="AA70" s="10" t="s">
        <v>378</v>
      </c>
      <c r="AD70" s="13" t="s">
        <v>227</v>
      </c>
      <c r="AE70" t="s">
        <v>382</v>
      </c>
      <c r="AI70">
        <v>20</v>
      </c>
      <c r="AJ70">
        <v>0</v>
      </c>
      <c r="AM70">
        <v>3</v>
      </c>
      <c r="AN70">
        <v>5</v>
      </c>
      <c r="AO70">
        <v>0</v>
      </c>
      <c r="AP70">
        <v>65</v>
      </c>
      <c r="AQ70">
        <v>0</v>
      </c>
      <c r="AS70" s="3">
        <f t="shared" si="5"/>
        <v>20</v>
      </c>
      <c r="AT70" s="4">
        <f t="shared" si="6"/>
        <v>15254.727999999999</v>
      </c>
      <c r="AU70" s="14">
        <f t="shared" si="7"/>
        <v>3.25</v>
      </c>
      <c r="AV70" s="3">
        <f t="shared" si="8"/>
        <v>65</v>
      </c>
      <c r="AW70" s="14">
        <f t="shared" si="9"/>
        <v>65</v>
      </c>
    </row>
    <row r="71" spans="1:64" x14ac:dyDescent="0.25">
      <c r="A71">
        <v>70</v>
      </c>
      <c r="B71">
        <v>17</v>
      </c>
      <c r="C71" s="2" t="s">
        <v>219</v>
      </c>
      <c r="D71" s="53"/>
      <c r="E71" s="58"/>
      <c r="F71" t="s">
        <v>220</v>
      </c>
      <c r="G71" t="s">
        <v>221</v>
      </c>
      <c r="H71" t="s">
        <v>222</v>
      </c>
      <c r="I71" t="s">
        <v>100</v>
      </c>
      <c r="J71" s="24">
        <v>70</v>
      </c>
      <c r="L71" s="63" t="s">
        <v>171</v>
      </c>
      <c r="M71" t="s">
        <v>93</v>
      </c>
      <c r="Q71" t="s">
        <v>383</v>
      </c>
      <c r="S71" t="s">
        <v>417</v>
      </c>
      <c r="T71" s="10" t="s">
        <v>65</v>
      </c>
      <c r="W71" s="10" t="s">
        <v>332</v>
      </c>
      <c r="AA71" s="10" t="s">
        <v>324</v>
      </c>
      <c r="AD71" s="10" t="s">
        <v>324</v>
      </c>
      <c r="AI71">
        <v>3</v>
      </c>
      <c r="AJ71">
        <v>14</v>
      </c>
      <c r="AM71">
        <v>3</v>
      </c>
      <c r="AN71">
        <v>8</v>
      </c>
      <c r="AO71">
        <v>0</v>
      </c>
      <c r="AP71">
        <v>12</v>
      </c>
      <c r="AQ71">
        <v>4</v>
      </c>
      <c r="AS71" s="3">
        <f t="shared" si="5"/>
        <v>3.5833333333333335</v>
      </c>
      <c r="AT71" s="4">
        <f t="shared" si="6"/>
        <v>2733.1387666666669</v>
      </c>
      <c r="AU71" s="14">
        <f t="shared" si="7"/>
        <v>3.4</v>
      </c>
      <c r="AV71" s="3">
        <f t="shared" si="8"/>
        <v>12.183333333333334</v>
      </c>
      <c r="AW71" s="14">
        <f t="shared" si="9"/>
        <v>12.2</v>
      </c>
    </row>
    <row r="72" spans="1:64" x14ac:dyDescent="0.25">
      <c r="A72" s="2">
        <v>71</v>
      </c>
      <c r="B72">
        <v>17</v>
      </c>
      <c r="C72" s="2" t="s">
        <v>219</v>
      </c>
      <c r="D72" s="53"/>
      <c r="E72" s="58"/>
      <c r="F72" t="s">
        <v>220</v>
      </c>
      <c r="G72" t="s">
        <v>221</v>
      </c>
      <c r="H72" t="s">
        <v>222</v>
      </c>
      <c r="I72" t="s">
        <v>100</v>
      </c>
      <c r="J72" s="28">
        <v>71</v>
      </c>
      <c r="L72" s="63" t="s">
        <v>11</v>
      </c>
      <c r="N72" t="s">
        <v>86</v>
      </c>
      <c r="S72" t="s">
        <v>2565</v>
      </c>
      <c r="T72" s="10" t="s">
        <v>116</v>
      </c>
      <c r="W72" s="10" t="s">
        <v>116</v>
      </c>
      <c r="AA72" s="10" t="s">
        <v>384</v>
      </c>
      <c r="AD72" s="13" t="s">
        <v>385</v>
      </c>
      <c r="AI72">
        <v>3</v>
      </c>
      <c r="AJ72">
        <v>14</v>
      </c>
      <c r="AM72">
        <v>9</v>
      </c>
      <c r="AN72">
        <v>0</v>
      </c>
      <c r="AO72">
        <v>0</v>
      </c>
      <c r="AP72">
        <v>32</v>
      </c>
      <c r="AQ72">
        <v>5</v>
      </c>
      <c r="AS72" s="3">
        <f t="shared" si="5"/>
        <v>3.5833333333333335</v>
      </c>
      <c r="AT72" s="4">
        <f t="shared" si="6"/>
        <v>2733.1387666666669</v>
      </c>
      <c r="AU72" s="14">
        <f t="shared" si="7"/>
        <v>9</v>
      </c>
      <c r="AV72" s="3">
        <f t="shared" si="8"/>
        <v>32.25</v>
      </c>
      <c r="AW72" s="14">
        <f t="shared" si="9"/>
        <v>32.25</v>
      </c>
    </row>
    <row r="73" spans="1:64" x14ac:dyDescent="0.25">
      <c r="A73" s="63">
        <v>72</v>
      </c>
      <c r="B73">
        <v>17</v>
      </c>
      <c r="C73" s="2" t="s">
        <v>219</v>
      </c>
      <c r="D73" s="53"/>
      <c r="E73" s="58"/>
      <c r="F73" t="s">
        <v>220</v>
      </c>
      <c r="G73" t="s">
        <v>221</v>
      </c>
      <c r="H73" t="s">
        <v>222</v>
      </c>
      <c r="I73" t="s">
        <v>100</v>
      </c>
      <c r="J73" s="69">
        <v>72</v>
      </c>
      <c r="L73" t="s">
        <v>12</v>
      </c>
      <c r="O73" t="s">
        <v>86</v>
      </c>
      <c r="P73">
        <v>71</v>
      </c>
      <c r="S73" t="s">
        <v>2565</v>
      </c>
      <c r="AR73">
        <v>70</v>
      </c>
      <c r="AS73" s="3">
        <f t="shared" si="5"/>
        <v>0</v>
      </c>
      <c r="AT73" s="4">
        <f t="shared" si="6"/>
        <v>0</v>
      </c>
      <c r="AU73" s="14">
        <f t="shared" si="7"/>
        <v>0</v>
      </c>
      <c r="AV73" s="3">
        <f t="shared" si="8"/>
        <v>0</v>
      </c>
      <c r="AW73" s="14">
        <f t="shared" si="9"/>
        <v>0</v>
      </c>
      <c r="BL73" t="s">
        <v>167</v>
      </c>
    </row>
    <row r="74" spans="1:64" x14ac:dyDescent="0.25">
      <c r="A74" s="2">
        <v>73</v>
      </c>
      <c r="B74">
        <v>17</v>
      </c>
      <c r="C74" s="2" t="s">
        <v>219</v>
      </c>
      <c r="D74" s="53"/>
      <c r="E74" s="58"/>
      <c r="F74" t="s">
        <v>220</v>
      </c>
      <c r="G74" t="s">
        <v>221</v>
      </c>
      <c r="H74" t="s">
        <v>222</v>
      </c>
      <c r="I74" t="s">
        <v>100</v>
      </c>
      <c r="J74" s="28">
        <v>73</v>
      </c>
      <c r="L74" s="63" t="s">
        <v>11</v>
      </c>
      <c r="M74" s="63"/>
      <c r="N74" t="s">
        <v>86</v>
      </c>
      <c r="S74" t="s">
        <v>2565</v>
      </c>
      <c r="T74" s="10" t="s">
        <v>321</v>
      </c>
      <c r="W74" s="10" t="s">
        <v>344</v>
      </c>
      <c r="AA74" s="10" t="s">
        <v>65</v>
      </c>
      <c r="AD74" t="s">
        <v>65</v>
      </c>
      <c r="AI74">
        <v>3</v>
      </c>
      <c r="AJ74">
        <v>18</v>
      </c>
      <c r="AM74">
        <v>9</v>
      </c>
      <c r="AN74">
        <v>0</v>
      </c>
      <c r="AO74">
        <v>0</v>
      </c>
      <c r="AP74">
        <v>33</v>
      </c>
      <c r="AQ74">
        <v>15</v>
      </c>
      <c r="AS74" s="3">
        <f t="shared" si="5"/>
        <v>3.75</v>
      </c>
      <c r="AT74" s="4">
        <f t="shared" si="6"/>
        <v>2860.2615000000001</v>
      </c>
      <c r="AU74" s="14">
        <f t="shared" si="7"/>
        <v>9</v>
      </c>
      <c r="AV74" s="3">
        <f t="shared" si="8"/>
        <v>33.75</v>
      </c>
      <c r="AW74" s="14">
        <f t="shared" si="9"/>
        <v>33.75</v>
      </c>
    </row>
    <row r="75" spans="1:64" x14ac:dyDescent="0.25">
      <c r="A75">
        <v>74</v>
      </c>
      <c r="B75">
        <v>17</v>
      </c>
      <c r="C75" s="2" t="s">
        <v>219</v>
      </c>
      <c r="D75" s="53"/>
      <c r="E75" s="58"/>
      <c r="F75" t="s">
        <v>220</v>
      </c>
      <c r="G75" t="s">
        <v>221</v>
      </c>
      <c r="H75" t="s">
        <v>222</v>
      </c>
      <c r="I75" t="s">
        <v>100</v>
      </c>
      <c r="J75" s="27">
        <v>74</v>
      </c>
      <c r="L75" t="s">
        <v>12</v>
      </c>
      <c r="O75" t="s">
        <v>86</v>
      </c>
      <c r="P75">
        <v>73</v>
      </c>
      <c r="S75" t="s">
        <v>2565</v>
      </c>
      <c r="AR75">
        <v>60</v>
      </c>
      <c r="AS75" s="3">
        <f t="shared" si="5"/>
        <v>0</v>
      </c>
      <c r="AT75" s="4">
        <f t="shared" si="6"/>
        <v>0</v>
      </c>
      <c r="AU75" s="14">
        <f t="shared" si="7"/>
        <v>0</v>
      </c>
      <c r="AV75" s="3">
        <f t="shared" si="8"/>
        <v>0</v>
      </c>
      <c r="AW75" s="14">
        <f t="shared" si="9"/>
        <v>0</v>
      </c>
    </row>
    <row r="76" spans="1:64" x14ac:dyDescent="0.25">
      <c r="A76" s="2">
        <v>75</v>
      </c>
      <c r="B76">
        <v>17</v>
      </c>
      <c r="C76" s="2" t="s">
        <v>219</v>
      </c>
      <c r="D76" s="53"/>
      <c r="E76" s="58"/>
      <c r="F76" t="s">
        <v>220</v>
      </c>
      <c r="G76" t="s">
        <v>221</v>
      </c>
      <c r="H76" t="s">
        <v>222</v>
      </c>
      <c r="I76" t="s">
        <v>100</v>
      </c>
      <c r="J76" s="28">
        <v>75</v>
      </c>
      <c r="L76" t="s">
        <v>11</v>
      </c>
      <c r="N76" t="s">
        <v>86</v>
      </c>
      <c r="S76" t="s">
        <v>2565</v>
      </c>
      <c r="T76" s="10" t="s">
        <v>116</v>
      </c>
      <c r="U76" s="10" t="s">
        <v>159</v>
      </c>
      <c r="W76" s="10" t="s">
        <v>296</v>
      </c>
      <c r="AA76" s="10" t="s">
        <v>159</v>
      </c>
      <c r="AD76" t="s">
        <v>296</v>
      </c>
      <c r="AI76">
        <v>2</v>
      </c>
      <c r="AJ76">
        <v>0</v>
      </c>
      <c r="AM76">
        <v>9</v>
      </c>
      <c r="AN76">
        <v>0</v>
      </c>
      <c r="AO76">
        <v>0</v>
      </c>
      <c r="AP76">
        <v>18</v>
      </c>
      <c r="AQ76">
        <v>0</v>
      </c>
      <c r="AS76" s="3">
        <f t="shared" si="5"/>
        <v>2</v>
      </c>
      <c r="AT76" s="4">
        <f t="shared" si="6"/>
        <v>1525.4728</v>
      </c>
      <c r="AU76" s="14">
        <f t="shared" si="7"/>
        <v>9</v>
      </c>
      <c r="AV76" s="3">
        <f t="shared" si="8"/>
        <v>18</v>
      </c>
      <c r="AW76" s="14">
        <f t="shared" si="9"/>
        <v>18</v>
      </c>
    </row>
    <row r="77" spans="1:64" x14ac:dyDescent="0.25">
      <c r="A77">
        <v>76</v>
      </c>
      <c r="B77">
        <v>17</v>
      </c>
      <c r="C77" s="2" t="s">
        <v>219</v>
      </c>
      <c r="D77" s="53"/>
      <c r="E77" s="58"/>
      <c r="F77" t="s">
        <v>220</v>
      </c>
      <c r="G77" t="s">
        <v>221</v>
      </c>
      <c r="H77" t="s">
        <v>222</v>
      </c>
      <c r="I77" t="s">
        <v>100</v>
      </c>
      <c r="J77" s="69">
        <v>76</v>
      </c>
      <c r="L77" t="s">
        <v>12</v>
      </c>
      <c r="O77" t="s">
        <v>86</v>
      </c>
      <c r="P77">
        <v>75</v>
      </c>
      <c r="S77" t="s">
        <v>2565</v>
      </c>
      <c r="AR77">
        <v>80</v>
      </c>
      <c r="AS77" s="3">
        <f t="shared" si="5"/>
        <v>0</v>
      </c>
      <c r="AT77" s="4">
        <f t="shared" si="6"/>
        <v>0</v>
      </c>
      <c r="AU77" s="14">
        <f t="shared" si="7"/>
        <v>0</v>
      </c>
      <c r="AV77" s="3">
        <f t="shared" si="8"/>
        <v>0</v>
      </c>
      <c r="AW77" s="14">
        <f t="shared" si="9"/>
        <v>0</v>
      </c>
    </row>
    <row r="78" spans="1:64" x14ac:dyDescent="0.25">
      <c r="A78" s="2">
        <v>77</v>
      </c>
      <c r="B78">
        <v>17</v>
      </c>
      <c r="C78" s="2" t="s">
        <v>219</v>
      </c>
      <c r="D78" s="53"/>
      <c r="E78" s="58"/>
      <c r="F78" t="s">
        <v>220</v>
      </c>
      <c r="G78" t="s">
        <v>221</v>
      </c>
      <c r="H78" t="s">
        <v>222</v>
      </c>
      <c r="I78" t="s">
        <v>100</v>
      </c>
      <c r="J78" s="28">
        <v>77</v>
      </c>
      <c r="L78" t="s">
        <v>11</v>
      </c>
      <c r="N78" t="s">
        <v>86</v>
      </c>
      <c r="S78" t="s">
        <v>2565</v>
      </c>
      <c r="T78" s="10" t="s">
        <v>159</v>
      </c>
      <c r="W78" t="s">
        <v>296</v>
      </c>
      <c r="AA78" t="s">
        <v>65</v>
      </c>
      <c r="AD78" t="s">
        <v>65</v>
      </c>
      <c r="AI78">
        <v>3</v>
      </c>
      <c r="AJ78">
        <v>12</v>
      </c>
      <c r="AM78">
        <v>9</v>
      </c>
      <c r="AN78">
        <v>0</v>
      </c>
      <c r="AO78">
        <v>0</v>
      </c>
      <c r="AP78">
        <v>31</v>
      </c>
      <c r="AQ78">
        <v>10</v>
      </c>
      <c r="AS78" s="3">
        <f t="shared" si="5"/>
        <v>3.5</v>
      </c>
      <c r="AT78" s="4">
        <f t="shared" si="6"/>
        <v>2669.5774000000001</v>
      </c>
      <c r="AU78" s="14">
        <f t="shared" si="7"/>
        <v>9</v>
      </c>
      <c r="AV78" s="3">
        <f t="shared" si="8"/>
        <v>31.5</v>
      </c>
      <c r="AW78" s="14">
        <f t="shared" si="9"/>
        <v>31.5</v>
      </c>
    </row>
    <row r="79" spans="1:64" x14ac:dyDescent="0.25">
      <c r="A79">
        <v>78</v>
      </c>
      <c r="B79">
        <v>17</v>
      </c>
      <c r="C79" s="2" t="s">
        <v>219</v>
      </c>
      <c r="D79" s="53"/>
      <c r="E79" s="58"/>
      <c r="F79" t="s">
        <v>220</v>
      </c>
      <c r="G79" t="s">
        <v>221</v>
      </c>
      <c r="H79" t="s">
        <v>222</v>
      </c>
      <c r="I79" t="s">
        <v>100</v>
      </c>
      <c r="J79" s="27">
        <v>78</v>
      </c>
      <c r="L79" t="s">
        <v>12</v>
      </c>
      <c r="O79" t="s">
        <v>86</v>
      </c>
      <c r="P79">
        <v>77</v>
      </c>
      <c r="S79" t="s">
        <v>2565</v>
      </c>
      <c r="AR79">
        <v>50</v>
      </c>
      <c r="AS79" s="3">
        <f t="shared" si="5"/>
        <v>0</v>
      </c>
      <c r="AT79" s="4">
        <f t="shared" si="6"/>
        <v>0</v>
      </c>
      <c r="AU79" s="14">
        <f t="shared" si="7"/>
        <v>0</v>
      </c>
      <c r="AV79" s="3">
        <f t="shared" si="8"/>
        <v>0</v>
      </c>
      <c r="AW79" s="14">
        <f t="shared" si="9"/>
        <v>0</v>
      </c>
    </row>
    <row r="80" spans="1:64" ht="15.75" customHeight="1" x14ac:dyDescent="0.25">
      <c r="A80" s="2">
        <v>79</v>
      </c>
      <c r="B80">
        <v>17</v>
      </c>
      <c r="C80" s="2" t="s">
        <v>219</v>
      </c>
      <c r="D80" s="53"/>
      <c r="E80" s="58"/>
      <c r="F80" t="s">
        <v>220</v>
      </c>
      <c r="G80" t="s">
        <v>221</v>
      </c>
      <c r="H80" t="s">
        <v>222</v>
      </c>
      <c r="I80" t="s">
        <v>100</v>
      </c>
      <c r="J80" s="28">
        <v>79</v>
      </c>
      <c r="L80" t="s">
        <v>11</v>
      </c>
      <c r="N80" t="s">
        <v>86</v>
      </c>
      <c r="S80" t="s">
        <v>2565</v>
      </c>
      <c r="T80" t="s">
        <v>65</v>
      </c>
      <c r="W80" t="s">
        <v>386</v>
      </c>
      <c r="AA80" t="s">
        <v>235</v>
      </c>
      <c r="AD80" t="s">
        <v>65</v>
      </c>
      <c r="AE80" t="s">
        <v>235</v>
      </c>
      <c r="AI80">
        <v>0</v>
      </c>
      <c r="AJ80">
        <v>10</v>
      </c>
      <c r="AM80">
        <v>9</v>
      </c>
      <c r="AN80">
        <v>0</v>
      </c>
      <c r="AO80">
        <v>0</v>
      </c>
      <c r="AP80">
        <v>3</v>
      </c>
      <c r="AQ80">
        <v>15</v>
      </c>
      <c r="AS80" s="3">
        <f t="shared" si="5"/>
        <v>0.41666666666666669</v>
      </c>
      <c r="AT80" s="4">
        <f t="shared" si="6"/>
        <v>317.80683333333337</v>
      </c>
      <c r="AU80" s="14">
        <f t="shared" si="7"/>
        <v>9</v>
      </c>
      <c r="AV80" s="3">
        <f t="shared" si="8"/>
        <v>3.75</v>
      </c>
      <c r="AW80" s="14">
        <f t="shared" si="9"/>
        <v>3.75</v>
      </c>
      <c r="BL80" t="s">
        <v>235</v>
      </c>
    </row>
    <row r="81" spans="1:70" x14ac:dyDescent="0.25">
      <c r="A81" s="63">
        <v>80</v>
      </c>
      <c r="B81">
        <v>18</v>
      </c>
      <c r="C81" s="2" t="s">
        <v>219</v>
      </c>
      <c r="D81" s="53"/>
      <c r="E81" s="58"/>
      <c r="F81" t="s">
        <v>220</v>
      </c>
      <c r="G81" t="s">
        <v>221</v>
      </c>
      <c r="H81" t="s">
        <v>222</v>
      </c>
      <c r="I81" t="s">
        <v>100</v>
      </c>
      <c r="J81" s="69">
        <v>80</v>
      </c>
      <c r="L81" s="63" t="s">
        <v>12</v>
      </c>
      <c r="M81" s="63"/>
      <c r="O81" t="s">
        <v>86</v>
      </c>
      <c r="P81">
        <v>79</v>
      </c>
      <c r="S81" t="s">
        <v>2565</v>
      </c>
      <c r="AR81">
        <v>55</v>
      </c>
      <c r="AS81" s="3">
        <f t="shared" si="5"/>
        <v>0</v>
      </c>
      <c r="AT81" s="4">
        <f t="shared" si="6"/>
        <v>0</v>
      </c>
      <c r="AU81" s="14">
        <f t="shared" si="7"/>
        <v>0</v>
      </c>
      <c r="AV81" s="3">
        <f t="shared" si="8"/>
        <v>0</v>
      </c>
      <c r="AW81" s="14">
        <f t="shared" si="9"/>
        <v>0</v>
      </c>
    </row>
    <row r="82" spans="1:70" x14ac:dyDescent="0.25">
      <c r="A82" s="2">
        <v>81</v>
      </c>
      <c r="B82">
        <v>18</v>
      </c>
      <c r="C82" s="2" t="s">
        <v>219</v>
      </c>
      <c r="D82" s="53"/>
      <c r="E82" s="58"/>
      <c r="F82" t="s">
        <v>220</v>
      </c>
      <c r="G82" t="s">
        <v>221</v>
      </c>
      <c r="H82" t="s">
        <v>222</v>
      </c>
      <c r="I82" t="s">
        <v>100</v>
      </c>
      <c r="J82" s="65">
        <v>81</v>
      </c>
      <c r="L82" s="63" t="s">
        <v>11</v>
      </c>
      <c r="M82" s="63"/>
      <c r="N82" t="s">
        <v>86</v>
      </c>
      <c r="Q82" t="s">
        <v>387</v>
      </c>
      <c r="S82" t="s">
        <v>2564</v>
      </c>
      <c r="T82" s="10" t="s">
        <v>159</v>
      </c>
      <c r="W82" t="s">
        <v>65</v>
      </c>
      <c r="AA82" s="10" t="s">
        <v>159</v>
      </c>
      <c r="AB82" t="s">
        <v>65</v>
      </c>
      <c r="AD82" t="s">
        <v>388</v>
      </c>
      <c r="AI82">
        <v>5</v>
      </c>
      <c r="AJ82">
        <v>18</v>
      </c>
      <c r="AM82">
        <v>9</v>
      </c>
      <c r="AN82">
        <v>0</v>
      </c>
      <c r="AO82">
        <v>0</v>
      </c>
      <c r="AP82">
        <v>51</v>
      </c>
      <c r="AQ82">
        <v>15</v>
      </c>
      <c r="AS82" s="3">
        <f t="shared" si="5"/>
        <v>5.75</v>
      </c>
      <c r="AT82" s="4">
        <f t="shared" si="6"/>
        <v>4385.7343000000001</v>
      </c>
      <c r="AU82" s="14">
        <f t="shared" si="7"/>
        <v>9</v>
      </c>
      <c r="AV82" s="3">
        <f t="shared" si="8"/>
        <v>51.75</v>
      </c>
      <c r="AW82" s="14">
        <f t="shared" si="9"/>
        <v>51.75</v>
      </c>
    </row>
    <row r="83" spans="1:70" x14ac:dyDescent="0.25">
      <c r="A83">
        <v>82</v>
      </c>
      <c r="B83">
        <v>18</v>
      </c>
      <c r="C83" s="2" t="s">
        <v>219</v>
      </c>
      <c r="D83" s="53"/>
      <c r="E83" s="58"/>
      <c r="F83" t="s">
        <v>220</v>
      </c>
      <c r="G83" t="s">
        <v>221</v>
      </c>
      <c r="H83" t="s">
        <v>222</v>
      </c>
      <c r="I83" t="s">
        <v>100</v>
      </c>
      <c r="J83" s="66">
        <v>82</v>
      </c>
      <c r="L83" s="63" t="s">
        <v>389</v>
      </c>
      <c r="M83" s="63"/>
      <c r="O83" t="s">
        <v>86</v>
      </c>
      <c r="P83">
        <v>81</v>
      </c>
      <c r="S83" t="s">
        <v>2564</v>
      </c>
      <c r="AR83">
        <v>140</v>
      </c>
      <c r="AS83" s="3">
        <f t="shared" si="5"/>
        <v>0</v>
      </c>
      <c r="AT83" s="4">
        <f t="shared" si="6"/>
        <v>0</v>
      </c>
      <c r="AU83" s="14">
        <f t="shared" si="7"/>
        <v>0</v>
      </c>
      <c r="AV83" s="3">
        <f t="shared" si="8"/>
        <v>0</v>
      </c>
      <c r="AW83" s="14">
        <f t="shared" si="9"/>
        <v>0</v>
      </c>
    </row>
    <row r="84" spans="1:70" x14ac:dyDescent="0.25">
      <c r="A84" s="2">
        <v>83</v>
      </c>
      <c r="B84">
        <v>18</v>
      </c>
      <c r="C84" s="2" t="s">
        <v>219</v>
      </c>
      <c r="D84" s="53"/>
      <c r="E84" s="58"/>
      <c r="F84" t="s">
        <v>220</v>
      </c>
      <c r="G84" t="s">
        <v>221</v>
      </c>
      <c r="H84" t="s">
        <v>222</v>
      </c>
      <c r="I84" t="s">
        <v>100</v>
      </c>
      <c r="J84" s="23">
        <v>83</v>
      </c>
      <c r="L84" t="s">
        <v>11</v>
      </c>
      <c r="N84" t="s">
        <v>86</v>
      </c>
      <c r="S84" t="s">
        <v>417</v>
      </c>
      <c r="T84" s="10" t="s">
        <v>159</v>
      </c>
      <c r="W84" s="10" t="s">
        <v>159</v>
      </c>
      <c r="AA84" t="s">
        <v>65</v>
      </c>
      <c r="AD84" s="10" t="s">
        <v>159</v>
      </c>
      <c r="AI84">
        <v>1</v>
      </c>
      <c r="AJ84">
        <v>0</v>
      </c>
      <c r="AM84">
        <v>9</v>
      </c>
      <c r="AN84">
        <v>0</v>
      </c>
      <c r="AO84">
        <v>0</v>
      </c>
      <c r="AP84">
        <v>9</v>
      </c>
      <c r="AQ84">
        <v>0</v>
      </c>
      <c r="AS84" s="3">
        <f t="shared" si="5"/>
        <v>1</v>
      </c>
      <c r="AT84" s="4">
        <f t="shared" si="6"/>
        <v>762.7364</v>
      </c>
      <c r="AU84" s="14">
        <f t="shared" si="7"/>
        <v>9</v>
      </c>
      <c r="AV84" s="3">
        <f t="shared" si="8"/>
        <v>9</v>
      </c>
      <c r="AW84" s="14">
        <f t="shared" si="9"/>
        <v>9</v>
      </c>
    </row>
    <row r="85" spans="1:70" x14ac:dyDescent="0.25">
      <c r="A85">
        <v>84</v>
      </c>
      <c r="B85">
        <v>18</v>
      </c>
      <c r="C85" s="2" t="s">
        <v>219</v>
      </c>
      <c r="D85" s="53"/>
      <c r="E85" s="58"/>
      <c r="F85" t="s">
        <v>220</v>
      </c>
      <c r="G85" t="s">
        <v>221</v>
      </c>
      <c r="H85" t="s">
        <v>222</v>
      </c>
      <c r="I85" t="s">
        <v>100</v>
      </c>
      <c r="J85" s="71">
        <v>84</v>
      </c>
      <c r="L85" s="63" t="s">
        <v>12</v>
      </c>
      <c r="M85" s="63"/>
      <c r="O85" t="s">
        <v>86</v>
      </c>
      <c r="P85">
        <v>83</v>
      </c>
      <c r="S85" t="s">
        <v>417</v>
      </c>
      <c r="AR85">
        <v>50</v>
      </c>
      <c r="AS85" s="3">
        <f t="shared" si="5"/>
        <v>0</v>
      </c>
      <c r="AT85" s="4">
        <f t="shared" si="6"/>
        <v>0</v>
      </c>
      <c r="AU85" s="14">
        <f t="shared" si="7"/>
        <v>0</v>
      </c>
      <c r="AV85" s="3">
        <f t="shared" si="8"/>
        <v>0</v>
      </c>
      <c r="AW85" s="14">
        <f t="shared" si="9"/>
        <v>0</v>
      </c>
    </row>
    <row r="86" spans="1:70" x14ac:dyDescent="0.25">
      <c r="A86" s="2">
        <v>85</v>
      </c>
      <c r="B86">
        <v>18</v>
      </c>
      <c r="C86" s="2" t="s">
        <v>219</v>
      </c>
      <c r="D86" s="53"/>
      <c r="E86" s="58"/>
      <c r="F86" t="s">
        <v>220</v>
      </c>
      <c r="G86" t="s">
        <v>221</v>
      </c>
      <c r="H86" t="s">
        <v>222</v>
      </c>
      <c r="I86" t="s">
        <v>100</v>
      </c>
      <c r="J86" s="28">
        <v>85</v>
      </c>
      <c r="L86" s="63" t="s">
        <v>390</v>
      </c>
      <c r="M86" s="63"/>
      <c r="N86" t="s">
        <v>86</v>
      </c>
      <c r="Q86" t="s">
        <v>391</v>
      </c>
      <c r="S86" t="s">
        <v>2565</v>
      </c>
      <c r="T86" s="10" t="s">
        <v>159</v>
      </c>
      <c r="W86" s="10" t="s">
        <v>159</v>
      </c>
      <c r="AA86" t="s">
        <v>65</v>
      </c>
      <c r="AD86" s="10" t="s">
        <v>159</v>
      </c>
      <c r="AE86" s="10" t="s">
        <v>392</v>
      </c>
      <c r="AI86">
        <v>16</v>
      </c>
      <c r="AJ86">
        <v>15</v>
      </c>
      <c r="AM86">
        <v>9</v>
      </c>
      <c r="AN86">
        <v>0</v>
      </c>
      <c r="AO86">
        <v>0</v>
      </c>
      <c r="AP86">
        <v>149</v>
      </c>
      <c r="AQ86">
        <v>12</v>
      </c>
      <c r="AS86" s="3">
        <f t="shared" si="5"/>
        <v>16.625</v>
      </c>
      <c r="AT86" s="4">
        <f t="shared" si="6"/>
        <v>12680.49265</v>
      </c>
      <c r="AU86" s="14">
        <f t="shared" si="7"/>
        <v>9</v>
      </c>
      <c r="AV86" s="3">
        <f t="shared" si="8"/>
        <v>149.625</v>
      </c>
      <c r="AW86" s="14">
        <f t="shared" si="9"/>
        <v>149.6</v>
      </c>
    </row>
    <row r="87" spans="1:70" x14ac:dyDescent="0.25">
      <c r="A87">
        <v>86</v>
      </c>
      <c r="B87">
        <v>18</v>
      </c>
      <c r="C87" s="2" t="s">
        <v>219</v>
      </c>
      <c r="D87" s="53"/>
      <c r="E87" s="58"/>
      <c r="F87" t="s">
        <v>220</v>
      </c>
      <c r="G87" t="s">
        <v>221</v>
      </c>
      <c r="H87" t="s">
        <v>222</v>
      </c>
      <c r="I87" t="s">
        <v>100</v>
      </c>
      <c r="J87" s="27">
        <v>86</v>
      </c>
      <c r="L87" s="63" t="s">
        <v>12</v>
      </c>
      <c r="O87" t="s">
        <v>86</v>
      </c>
      <c r="P87">
        <v>85</v>
      </c>
      <c r="S87" t="s">
        <v>2565</v>
      </c>
      <c r="AR87">
        <v>360</v>
      </c>
      <c r="AS87" s="3">
        <f t="shared" si="5"/>
        <v>0</v>
      </c>
      <c r="AT87" s="4">
        <f t="shared" si="6"/>
        <v>0</v>
      </c>
      <c r="AU87" s="14">
        <f t="shared" si="7"/>
        <v>0</v>
      </c>
      <c r="AV87" s="3">
        <f t="shared" si="8"/>
        <v>0</v>
      </c>
      <c r="AW87" s="14">
        <f t="shared" si="9"/>
        <v>0</v>
      </c>
    </row>
    <row r="88" spans="1:70" x14ac:dyDescent="0.25">
      <c r="A88" s="2">
        <v>87</v>
      </c>
      <c r="B88">
        <v>18</v>
      </c>
      <c r="C88" s="2" t="s">
        <v>219</v>
      </c>
      <c r="D88" s="53"/>
      <c r="E88" s="58"/>
      <c r="F88" t="s">
        <v>220</v>
      </c>
      <c r="G88" t="s">
        <v>221</v>
      </c>
      <c r="H88" t="s">
        <v>222</v>
      </c>
      <c r="I88" t="s">
        <v>100</v>
      </c>
      <c r="J88" s="28">
        <v>87</v>
      </c>
      <c r="L88" t="s">
        <v>99</v>
      </c>
      <c r="M88" t="s">
        <v>130</v>
      </c>
      <c r="Q88" t="s">
        <v>100</v>
      </c>
      <c r="S88" t="s">
        <v>2565</v>
      </c>
      <c r="T88" t="s">
        <v>393</v>
      </c>
      <c r="W88" t="s">
        <v>116</v>
      </c>
      <c r="AA88" t="s">
        <v>235</v>
      </c>
      <c r="AD88" s="10" t="s">
        <v>394</v>
      </c>
      <c r="AI88">
        <v>0</v>
      </c>
      <c r="AJ88">
        <v>8</v>
      </c>
      <c r="AM88">
        <v>0</v>
      </c>
      <c r="AN88">
        <v>15</v>
      </c>
      <c r="AO88">
        <v>0</v>
      </c>
      <c r="AP88">
        <v>0</v>
      </c>
      <c r="AQ88">
        <v>5</v>
      </c>
      <c r="AS88" s="3">
        <f t="shared" si="5"/>
        <v>0.33333333333333331</v>
      </c>
      <c r="AT88" s="4">
        <f t="shared" si="6"/>
        <v>254.24546666666666</v>
      </c>
      <c r="AU88" s="14">
        <f t="shared" si="7"/>
        <v>0.75</v>
      </c>
      <c r="AV88" s="3">
        <f t="shared" si="8"/>
        <v>0.25</v>
      </c>
      <c r="AW88" s="14">
        <f t="shared" si="9"/>
        <v>0.25</v>
      </c>
      <c r="BL88" t="s">
        <v>235</v>
      </c>
      <c r="BM88" t="s">
        <v>168</v>
      </c>
      <c r="BP88" t="s">
        <v>99</v>
      </c>
    </row>
    <row r="89" spans="1:70" x14ac:dyDescent="0.25">
      <c r="A89">
        <v>88</v>
      </c>
      <c r="B89">
        <v>18</v>
      </c>
      <c r="C89" s="2" t="s">
        <v>219</v>
      </c>
      <c r="D89" s="53"/>
      <c r="E89" s="58"/>
      <c r="F89" t="s">
        <v>220</v>
      </c>
      <c r="G89" t="s">
        <v>221</v>
      </c>
      <c r="H89" t="s">
        <v>222</v>
      </c>
      <c r="I89" t="s">
        <v>100</v>
      </c>
      <c r="J89" s="27">
        <v>88</v>
      </c>
      <c r="L89" t="s">
        <v>400</v>
      </c>
      <c r="M89" t="s">
        <v>130</v>
      </c>
      <c r="Q89" t="s">
        <v>100</v>
      </c>
      <c r="S89" t="s">
        <v>2565</v>
      </c>
      <c r="T89" t="s">
        <v>395</v>
      </c>
      <c r="W89" t="s">
        <v>396</v>
      </c>
      <c r="AA89" t="s">
        <v>235</v>
      </c>
      <c r="AD89" t="s">
        <v>398</v>
      </c>
      <c r="AI89">
        <v>0</v>
      </c>
      <c r="AJ89">
        <v>5</v>
      </c>
      <c r="AM89">
        <v>0</v>
      </c>
      <c r="AN89">
        <v>15</v>
      </c>
      <c r="AO89">
        <v>0</v>
      </c>
      <c r="AP89">
        <v>0</v>
      </c>
      <c r="AQ89">
        <v>3</v>
      </c>
      <c r="AS89" s="3">
        <f t="shared" si="5"/>
        <v>0.20833333333333334</v>
      </c>
      <c r="AT89" s="4">
        <f t="shared" si="6"/>
        <v>158.90341666666669</v>
      </c>
      <c r="AU89" s="14">
        <f t="shared" si="7"/>
        <v>0.75</v>
      </c>
      <c r="AV89" s="3">
        <f t="shared" si="8"/>
        <v>0.15625</v>
      </c>
      <c r="AW89" s="14">
        <f t="shared" si="9"/>
        <v>0.15</v>
      </c>
      <c r="BL89" t="s">
        <v>235</v>
      </c>
      <c r="BP89" t="s">
        <v>400</v>
      </c>
      <c r="BQ89" t="s">
        <v>402</v>
      </c>
      <c r="BR89" t="s">
        <v>398</v>
      </c>
    </row>
    <row r="90" spans="1:70" x14ac:dyDescent="0.25">
      <c r="A90" s="2">
        <v>89</v>
      </c>
      <c r="B90">
        <v>19</v>
      </c>
      <c r="C90" s="2" t="s">
        <v>219</v>
      </c>
      <c r="D90" s="53"/>
      <c r="E90" s="58"/>
      <c r="F90" t="s">
        <v>220</v>
      </c>
      <c r="G90" t="s">
        <v>221</v>
      </c>
      <c r="H90" t="s">
        <v>222</v>
      </c>
      <c r="I90" t="s">
        <v>100</v>
      </c>
      <c r="J90" s="28">
        <v>89</v>
      </c>
      <c r="L90" t="s">
        <v>400</v>
      </c>
      <c r="M90" t="s">
        <v>130</v>
      </c>
      <c r="Q90" t="s">
        <v>100</v>
      </c>
      <c r="S90" t="s">
        <v>2565</v>
      </c>
      <c r="T90" t="s">
        <v>102</v>
      </c>
      <c r="W90" t="s">
        <v>224</v>
      </c>
      <c r="AA90" t="s">
        <v>235</v>
      </c>
      <c r="AD90" t="s">
        <v>396</v>
      </c>
      <c r="AI90">
        <v>0</v>
      </c>
      <c r="AJ90">
        <v>5</v>
      </c>
      <c r="AM90">
        <v>0</v>
      </c>
      <c r="AN90">
        <v>15</v>
      </c>
      <c r="AO90">
        <v>0</v>
      </c>
      <c r="AP90">
        <v>0</v>
      </c>
      <c r="AQ90">
        <v>3</v>
      </c>
      <c r="AS90" s="3">
        <f t="shared" si="5"/>
        <v>0.20833333333333334</v>
      </c>
      <c r="AT90" s="4">
        <f t="shared" si="6"/>
        <v>158.90341666666669</v>
      </c>
      <c r="AU90" s="14">
        <f t="shared" si="7"/>
        <v>0.75</v>
      </c>
      <c r="AV90" s="3">
        <f t="shared" si="8"/>
        <v>0.15625</v>
      </c>
      <c r="AW90" s="14">
        <f t="shared" si="9"/>
        <v>0.15</v>
      </c>
      <c r="BL90" t="s">
        <v>235</v>
      </c>
      <c r="BP90" t="s">
        <v>400</v>
      </c>
      <c r="BQ90" t="s">
        <v>399</v>
      </c>
    </row>
    <row r="91" spans="1:70" ht="30" x14ac:dyDescent="0.25">
      <c r="A91">
        <v>90</v>
      </c>
      <c r="B91">
        <v>19</v>
      </c>
      <c r="C91" s="2" t="s">
        <v>219</v>
      </c>
      <c r="D91" s="53"/>
      <c r="E91" s="58"/>
      <c r="F91" t="s">
        <v>220</v>
      </c>
      <c r="G91" t="s">
        <v>221</v>
      </c>
      <c r="H91" t="s">
        <v>222</v>
      </c>
      <c r="I91" t="s">
        <v>100</v>
      </c>
      <c r="J91" s="27">
        <v>90</v>
      </c>
      <c r="L91" s="2" t="s">
        <v>70</v>
      </c>
      <c r="M91" s="2" t="s">
        <v>71</v>
      </c>
      <c r="Q91" t="s">
        <v>401</v>
      </c>
      <c r="S91" t="s">
        <v>2564</v>
      </c>
      <c r="T91" t="s">
        <v>193</v>
      </c>
      <c r="U91" t="s">
        <v>296</v>
      </c>
      <c r="W91" t="s">
        <v>182</v>
      </c>
      <c r="AA91" t="s">
        <v>166</v>
      </c>
      <c r="AD91" t="s">
        <v>117</v>
      </c>
      <c r="AI91">
        <v>48</v>
      </c>
      <c r="AJ91">
        <v>0</v>
      </c>
      <c r="AM91">
        <v>6</v>
      </c>
      <c r="AN91">
        <v>3</v>
      </c>
      <c r="AO91">
        <v>0</v>
      </c>
      <c r="AP91">
        <v>294</v>
      </c>
      <c r="AQ91">
        <v>14</v>
      </c>
      <c r="AS91" s="3">
        <f t="shared" si="5"/>
        <v>48</v>
      </c>
      <c r="AT91" s="4">
        <f t="shared" si="6"/>
        <v>36611.347200000004</v>
      </c>
      <c r="AU91" s="14">
        <f t="shared" si="7"/>
        <v>6.15</v>
      </c>
      <c r="AV91" s="3">
        <f t="shared" si="8"/>
        <v>295.20000000000005</v>
      </c>
      <c r="AW91" s="14">
        <f t="shared" si="9"/>
        <v>294.7</v>
      </c>
      <c r="BL91" t="s">
        <v>166</v>
      </c>
      <c r="BM91" t="s">
        <v>117</v>
      </c>
    </row>
    <row r="92" spans="1:70" ht="30" x14ac:dyDescent="0.25">
      <c r="A92" s="2">
        <v>91</v>
      </c>
      <c r="B92">
        <v>19</v>
      </c>
      <c r="C92" s="2" t="s">
        <v>219</v>
      </c>
      <c r="D92" s="53"/>
      <c r="E92" s="58"/>
      <c r="F92" t="s">
        <v>220</v>
      </c>
      <c r="G92" t="s">
        <v>221</v>
      </c>
      <c r="H92" t="s">
        <v>222</v>
      </c>
      <c r="I92" t="s">
        <v>100</v>
      </c>
      <c r="J92" s="28">
        <v>91</v>
      </c>
      <c r="L92" s="2" t="s">
        <v>70</v>
      </c>
      <c r="M92" s="2" t="s">
        <v>71</v>
      </c>
      <c r="Q92" t="s">
        <v>345</v>
      </c>
      <c r="S92" t="s">
        <v>2564</v>
      </c>
      <c r="T92" t="s">
        <v>403</v>
      </c>
      <c r="U92" s="10" t="s">
        <v>282</v>
      </c>
      <c r="W92" t="s">
        <v>296</v>
      </c>
      <c r="AA92" t="s">
        <v>404</v>
      </c>
      <c r="AD92" t="s">
        <v>404</v>
      </c>
      <c r="AI92">
        <v>8</v>
      </c>
      <c r="AJ92">
        <v>17</v>
      </c>
      <c r="AM92">
        <v>8</v>
      </c>
      <c r="AN92">
        <v>5</v>
      </c>
      <c r="AO92">
        <v>0</v>
      </c>
      <c r="AP92">
        <v>71</v>
      </c>
      <c r="AQ92">
        <v>17</v>
      </c>
      <c r="AS92" s="14">
        <f t="shared" si="5"/>
        <v>8.7083333333333339</v>
      </c>
      <c r="AT92" s="15">
        <f t="shared" si="6"/>
        <v>6642.1628166666669</v>
      </c>
      <c r="AU92" s="14">
        <f t="shared" si="7"/>
        <v>8.25</v>
      </c>
      <c r="AV92" s="14">
        <f t="shared" si="8"/>
        <v>71.84375</v>
      </c>
      <c r="AW92" s="14">
        <f t="shared" si="9"/>
        <v>71.849999999999994</v>
      </c>
      <c r="BL92" t="s">
        <v>405</v>
      </c>
      <c r="BM92" t="s">
        <v>117</v>
      </c>
      <c r="BQ92" t="s">
        <v>412</v>
      </c>
      <c r="BR92" t="s">
        <v>218</v>
      </c>
    </row>
    <row r="93" spans="1:70" ht="30" x14ac:dyDescent="0.25">
      <c r="A93">
        <v>92</v>
      </c>
      <c r="B93">
        <v>19</v>
      </c>
      <c r="C93" s="2" t="s">
        <v>219</v>
      </c>
      <c r="D93" s="53"/>
      <c r="E93" s="58"/>
      <c r="F93" t="s">
        <v>220</v>
      </c>
      <c r="G93" t="s">
        <v>221</v>
      </c>
      <c r="H93" t="s">
        <v>222</v>
      </c>
      <c r="I93" t="s">
        <v>100</v>
      </c>
      <c r="J93" s="24">
        <v>92</v>
      </c>
      <c r="L93" s="2" t="s">
        <v>70</v>
      </c>
      <c r="M93" s="2" t="s">
        <v>71</v>
      </c>
      <c r="Q93" t="s">
        <v>72</v>
      </c>
      <c r="S93" t="s">
        <v>2564</v>
      </c>
      <c r="T93" t="s">
        <v>270</v>
      </c>
      <c r="W93" t="s">
        <v>270</v>
      </c>
      <c r="AA93" t="s">
        <v>167</v>
      </c>
      <c r="AD93" t="s">
        <v>289</v>
      </c>
      <c r="AI93">
        <v>7</v>
      </c>
      <c r="AJ93">
        <v>20</v>
      </c>
      <c r="AM93">
        <v>5</v>
      </c>
      <c r="AN93">
        <v>1</v>
      </c>
      <c r="AO93">
        <v>3</v>
      </c>
      <c r="AP93">
        <v>39</v>
      </c>
      <c r="AQ93">
        <v>14</v>
      </c>
      <c r="AS93" s="14">
        <f t="shared" si="5"/>
        <v>7.833333333333333</v>
      </c>
      <c r="AT93" s="15">
        <f t="shared" si="6"/>
        <v>5974.7684666666664</v>
      </c>
      <c r="AU93" s="14">
        <f t="shared" si="7"/>
        <v>5.0625</v>
      </c>
      <c r="AV93" s="14">
        <f t="shared" si="8"/>
        <v>39.65625</v>
      </c>
      <c r="AW93" s="14">
        <f t="shared" si="9"/>
        <v>39.700000000000003</v>
      </c>
      <c r="BL93" t="s">
        <v>167</v>
      </c>
    </row>
    <row r="94" spans="1:70" ht="30" x14ac:dyDescent="0.25">
      <c r="A94" s="2">
        <v>93</v>
      </c>
      <c r="B94">
        <v>19</v>
      </c>
      <c r="C94" s="2" t="s">
        <v>219</v>
      </c>
      <c r="D94" s="53"/>
      <c r="E94" s="58"/>
      <c r="F94" t="s">
        <v>220</v>
      </c>
      <c r="G94" t="s">
        <v>221</v>
      </c>
      <c r="H94" t="s">
        <v>222</v>
      </c>
      <c r="I94" t="s">
        <v>100</v>
      </c>
      <c r="J94" s="28">
        <v>93</v>
      </c>
      <c r="L94" s="2" t="s">
        <v>70</v>
      </c>
      <c r="M94" s="2" t="s">
        <v>71</v>
      </c>
      <c r="Q94" t="s">
        <v>406</v>
      </c>
      <c r="S94" t="s">
        <v>2564</v>
      </c>
      <c r="T94" s="10" t="s">
        <v>159</v>
      </c>
      <c r="W94" t="s">
        <v>205</v>
      </c>
      <c r="AA94" t="s">
        <v>409</v>
      </c>
      <c r="AD94" t="s">
        <v>410</v>
      </c>
      <c r="AI94">
        <v>12</v>
      </c>
      <c r="AJ94">
        <v>0</v>
      </c>
      <c r="AM94">
        <v>5</v>
      </c>
      <c r="AN94">
        <v>5</v>
      </c>
      <c r="AO94">
        <v>0</v>
      </c>
      <c r="AP94">
        <v>63</v>
      </c>
      <c r="AQ94">
        <v>0</v>
      </c>
      <c r="AS94" s="14">
        <f t="shared" si="5"/>
        <v>12</v>
      </c>
      <c r="AT94" s="15">
        <f t="shared" si="6"/>
        <v>9152.8368000000009</v>
      </c>
      <c r="AU94" s="14">
        <f t="shared" si="7"/>
        <v>5.25</v>
      </c>
      <c r="AV94" s="14">
        <f t="shared" si="8"/>
        <v>63</v>
      </c>
      <c r="AW94" s="14">
        <f t="shared" si="9"/>
        <v>63</v>
      </c>
    </row>
    <row r="95" spans="1:70" ht="30" x14ac:dyDescent="0.25">
      <c r="A95">
        <v>94</v>
      </c>
      <c r="B95">
        <v>20</v>
      </c>
      <c r="C95" s="2" t="s">
        <v>219</v>
      </c>
      <c r="D95" s="53"/>
      <c r="E95" s="58"/>
      <c r="F95" t="s">
        <v>220</v>
      </c>
      <c r="G95" t="s">
        <v>221</v>
      </c>
      <c r="H95" t="s">
        <v>222</v>
      </c>
      <c r="I95" t="s">
        <v>100</v>
      </c>
      <c r="J95" s="25">
        <v>94</v>
      </c>
      <c r="L95" s="2" t="s">
        <v>70</v>
      </c>
      <c r="M95" s="2" t="s">
        <v>71</v>
      </c>
      <c r="Q95" t="s">
        <v>406</v>
      </c>
      <c r="S95" t="s">
        <v>2564</v>
      </c>
      <c r="T95" t="s">
        <v>296</v>
      </c>
      <c r="W95" t="s">
        <v>296</v>
      </c>
      <c r="AA95" s="10" t="s">
        <v>159</v>
      </c>
      <c r="AD95" t="s">
        <v>102</v>
      </c>
      <c r="AI95">
        <v>20</v>
      </c>
      <c r="AJ95">
        <v>0</v>
      </c>
      <c r="AM95">
        <v>7</v>
      </c>
      <c r="AN95">
        <v>10</v>
      </c>
      <c r="AO95">
        <v>0</v>
      </c>
      <c r="AP95">
        <v>150</v>
      </c>
      <c r="AQ95">
        <v>0</v>
      </c>
      <c r="AS95" s="14">
        <f t="shared" si="5"/>
        <v>20</v>
      </c>
      <c r="AT95" s="15">
        <f t="shared" si="6"/>
        <v>15254.727999999999</v>
      </c>
      <c r="AU95" s="14">
        <f t="shared" si="7"/>
        <v>7.5</v>
      </c>
      <c r="AV95" s="14">
        <f t="shared" si="8"/>
        <v>150</v>
      </c>
      <c r="AW95" s="14">
        <f t="shared" si="9"/>
        <v>150</v>
      </c>
      <c r="BQ95" t="s">
        <v>218</v>
      </c>
    </row>
    <row r="96" spans="1:70" x14ac:dyDescent="0.25">
      <c r="A96" s="2">
        <v>95</v>
      </c>
      <c r="B96">
        <v>20</v>
      </c>
      <c r="C96" s="2" t="s">
        <v>219</v>
      </c>
      <c r="D96" s="53"/>
      <c r="E96" s="58"/>
      <c r="F96" t="s">
        <v>220</v>
      </c>
      <c r="G96" t="s">
        <v>221</v>
      </c>
      <c r="H96" t="s">
        <v>222</v>
      </c>
      <c r="I96" t="s">
        <v>100</v>
      </c>
      <c r="J96" s="28">
        <v>95</v>
      </c>
      <c r="L96" s="2" t="s">
        <v>100</v>
      </c>
      <c r="M96" s="2" t="s">
        <v>100</v>
      </c>
      <c r="Q96" t="s">
        <v>406</v>
      </c>
      <c r="S96" t="s">
        <v>2564</v>
      </c>
      <c r="T96" s="10" t="s">
        <v>159</v>
      </c>
      <c r="W96" t="s">
        <v>65</v>
      </c>
      <c r="AA96" s="10" t="s">
        <v>73</v>
      </c>
      <c r="AD96" t="s">
        <v>102</v>
      </c>
      <c r="AI96">
        <v>15</v>
      </c>
      <c r="AJ96">
        <v>15</v>
      </c>
      <c r="AM96">
        <v>8</v>
      </c>
      <c r="AN96">
        <v>5</v>
      </c>
      <c r="AO96">
        <v>0</v>
      </c>
      <c r="AP96">
        <v>128</v>
      </c>
      <c r="AQ96">
        <v>18</v>
      </c>
      <c r="AS96" s="14">
        <f t="shared" si="5"/>
        <v>15.625</v>
      </c>
      <c r="AT96" s="15">
        <f t="shared" si="6"/>
        <v>11917.756249999999</v>
      </c>
      <c r="AU96" s="14">
        <f t="shared" si="7"/>
        <v>8.25</v>
      </c>
      <c r="AV96" s="14">
        <f t="shared" si="8"/>
        <v>128.90625</v>
      </c>
      <c r="AW96" s="14">
        <f t="shared" si="9"/>
        <v>128.9</v>
      </c>
      <c r="BQ96" t="s">
        <v>218</v>
      </c>
    </row>
    <row r="97" spans="1:69" x14ac:dyDescent="0.25">
      <c r="A97">
        <v>96</v>
      </c>
      <c r="B97">
        <v>20</v>
      </c>
      <c r="C97" s="2" t="s">
        <v>219</v>
      </c>
      <c r="D97" s="53"/>
      <c r="E97" s="58"/>
      <c r="F97" t="s">
        <v>220</v>
      </c>
      <c r="G97" t="s">
        <v>221</v>
      </c>
      <c r="H97" t="s">
        <v>222</v>
      </c>
      <c r="I97" t="s">
        <v>100</v>
      </c>
      <c r="J97" s="27">
        <v>96</v>
      </c>
      <c r="L97" s="2" t="s">
        <v>100</v>
      </c>
      <c r="M97" s="2" t="s">
        <v>100</v>
      </c>
      <c r="Q97" t="s">
        <v>414</v>
      </c>
      <c r="S97" t="s">
        <v>2564</v>
      </c>
      <c r="T97" s="10" t="s">
        <v>73</v>
      </c>
      <c r="W97" s="10" t="s">
        <v>341</v>
      </c>
      <c r="AA97" t="s">
        <v>287</v>
      </c>
      <c r="AD97" t="s">
        <v>287</v>
      </c>
      <c r="AI97">
        <v>3</v>
      </c>
      <c r="AJ97">
        <v>21</v>
      </c>
      <c r="AM97">
        <v>4</v>
      </c>
      <c r="AN97">
        <v>17</v>
      </c>
      <c r="AO97">
        <v>6</v>
      </c>
      <c r="AP97">
        <v>18</v>
      </c>
      <c r="AQ97">
        <v>18</v>
      </c>
      <c r="AS97" s="14">
        <f t="shared" si="5"/>
        <v>3.875</v>
      </c>
      <c r="AT97" s="15">
        <f t="shared" si="6"/>
        <v>2955.6035499999998</v>
      </c>
      <c r="AU97" s="14">
        <f t="shared" si="7"/>
        <v>4.875</v>
      </c>
      <c r="AV97" s="14">
        <f t="shared" si="8"/>
        <v>18.890625</v>
      </c>
      <c r="AW97" s="14">
        <f t="shared" si="9"/>
        <v>18.899999999999999</v>
      </c>
      <c r="BL97" t="s">
        <v>287</v>
      </c>
    </row>
    <row r="98" spans="1:69" ht="30" x14ac:dyDescent="0.25">
      <c r="A98" s="2">
        <v>97</v>
      </c>
      <c r="B98">
        <v>20</v>
      </c>
      <c r="C98" s="2" t="s">
        <v>219</v>
      </c>
      <c r="D98" s="53"/>
      <c r="E98" s="58"/>
      <c r="F98" t="s">
        <v>220</v>
      </c>
      <c r="G98" t="s">
        <v>221</v>
      </c>
      <c r="H98" t="s">
        <v>222</v>
      </c>
      <c r="I98" t="s">
        <v>100</v>
      </c>
      <c r="J98" s="28">
        <v>97</v>
      </c>
      <c r="L98" s="2" t="s">
        <v>70</v>
      </c>
      <c r="M98" s="2" t="s">
        <v>71</v>
      </c>
      <c r="Q98" t="s">
        <v>415</v>
      </c>
      <c r="S98" t="s">
        <v>2564</v>
      </c>
      <c r="T98" s="10" t="s">
        <v>416</v>
      </c>
      <c r="W98" t="s">
        <v>157</v>
      </c>
      <c r="AA98" t="s">
        <v>296</v>
      </c>
      <c r="AD98" t="s">
        <v>157</v>
      </c>
      <c r="AI98">
        <v>21</v>
      </c>
      <c r="AJ98">
        <v>9</v>
      </c>
      <c r="AM98">
        <v>4</v>
      </c>
      <c r="AN98">
        <v>10</v>
      </c>
      <c r="AO98">
        <v>0</v>
      </c>
      <c r="AP98">
        <v>96</v>
      </c>
      <c r="AQ98">
        <v>14</v>
      </c>
      <c r="AS98" s="14">
        <f t="shared" si="5"/>
        <v>21.375</v>
      </c>
      <c r="AT98" s="15">
        <f t="shared" si="6"/>
        <v>16303.49055</v>
      </c>
      <c r="AU98" s="14">
        <f t="shared" si="7"/>
        <v>4.5</v>
      </c>
      <c r="AV98" s="14">
        <f t="shared" si="8"/>
        <v>96.1875</v>
      </c>
      <c r="AW98" s="14">
        <f t="shared" si="9"/>
        <v>96.7</v>
      </c>
    </row>
    <row r="99" spans="1:69" x14ac:dyDescent="0.25">
      <c r="A99">
        <v>98</v>
      </c>
      <c r="B99">
        <v>20</v>
      </c>
      <c r="C99" s="2" t="s">
        <v>219</v>
      </c>
      <c r="D99" s="53"/>
      <c r="E99" s="58"/>
      <c r="F99" t="s">
        <v>220</v>
      </c>
      <c r="G99" t="s">
        <v>221</v>
      </c>
      <c r="H99" t="s">
        <v>222</v>
      </c>
      <c r="I99" t="s">
        <v>100</v>
      </c>
      <c r="J99" s="27">
        <v>98</v>
      </c>
      <c r="L99" s="2" t="s">
        <v>118</v>
      </c>
      <c r="M99" s="6" t="s">
        <v>119</v>
      </c>
      <c r="Q99" t="s">
        <v>418</v>
      </c>
      <c r="S99" t="s">
        <v>2564</v>
      </c>
      <c r="T99" s="10" t="s">
        <v>157</v>
      </c>
      <c r="W99" t="s">
        <v>419</v>
      </c>
      <c r="AA99" t="s">
        <v>420</v>
      </c>
      <c r="AD99" t="s">
        <v>422</v>
      </c>
      <c r="AI99">
        <v>13</v>
      </c>
      <c r="AJ99">
        <v>0</v>
      </c>
      <c r="AM99">
        <v>5</v>
      </c>
      <c r="AN99">
        <v>5</v>
      </c>
      <c r="AO99">
        <v>0</v>
      </c>
      <c r="AP99">
        <v>68</v>
      </c>
      <c r="AQ99">
        <v>5</v>
      </c>
      <c r="AS99" s="14">
        <f t="shared" si="5"/>
        <v>13</v>
      </c>
      <c r="AT99" s="15">
        <f t="shared" si="6"/>
        <v>9915.5732000000007</v>
      </c>
      <c r="AU99" s="14">
        <f t="shared" si="7"/>
        <v>5.25</v>
      </c>
      <c r="AV99" s="14">
        <f t="shared" si="8"/>
        <v>68.25</v>
      </c>
      <c r="AW99" s="14">
        <f t="shared" si="9"/>
        <v>68.25</v>
      </c>
      <c r="BL99" t="s">
        <v>244</v>
      </c>
      <c r="BM99" t="s">
        <v>167</v>
      </c>
    </row>
    <row r="100" spans="1:69" ht="30" x14ac:dyDescent="0.25">
      <c r="A100" s="2">
        <v>99</v>
      </c>
      <c r="B100">
        <v>21</v>
      </c>
      <c r="C100" s="2" t="s">
        <v>219</v>
      </c>
      <c r="D100" s="53"/>
      <c r="E100" s="58"/>
      <c r="F100" t="s">
        <v>220</v>
      </c>
      <c r="G100" t="s">
        <v>221</v>
      </c>
      <c r="H100" t="s">
        <v>222</v>
      </c>
      <c r="I100" t="s">
        <v>100</v>
      </c>
      <c r="J100" s="28">
        <v>99</v>
      </c>
      <c r="L100" s="7" t="s">
        <v>423</v>
      </c>
      <c r="M100" s="6" t="s">
        <v>424</v>
      </c>
      <c r="Q100" t="s">
        <v>425</v>
      </c>
      <c r="S100" t="s">
        <v>2564</v>
      </c>
      <c r="T100" s="10" t="s">
        <v>102</v>
      </c>
      <c r="W100" t="s">
        <v>426</v>
      </c>
      <c r="X100" s="10" t="s">
        <v>428</v>
      </c>
      <c r="AA100" t="s">
        <v>429</v>
      </c>
      <c r="AB100" t="s">
        <v>73</v>
      </c>
      <c r="AD100" t="s">
        <v>429</v>
      </c>
      <c r="AE100" t="s">
        <v>430</v>
      </c>
      <c r="AI100">
        <v>26</v>
      </c>
      <c r="AJ100">
        <v>21</v>
      </c>
      <c r="AM100">
        <v>5</v>
      </c>
      <c r="AN100">
        <v>12</v>
      </c>
      <c r="AO100">
        <v>6</v>
      </c>
      <c r="AP100">
        <v>151</v>
      </c>
      <c r="AQ100">
        <v>3</v>
      </c>
      <c r="AS100" s="14">
        <f t="shared" si="5"/>
        <v>26.875</v>
      </c>
      <c r="AT100" s="15">
        <f t="shared" si="6"/>
        <v>20498.54075</v>
      </c>
      <c r="AU100" s="14">
        <f t="shared" si="7"/>
        <v>5.625</v>
      </c>
      <c r="AV100" s="14">
        <f t="shared" si="8"/>
        <v>151.171875</v>
      </c>
      <c r="AW100" s="14">
        <f t="shared" si="9"/>
        <v>151.15</v>
      </c>
      <c r="BL100" t="s">
        <v>431</v>
      </c>
      <c r="BM100" t="s">
        <v>167</v>
      </c>
      <c r="BQ100" t="s">
        <v>435</v>
      </c>
    </row>
    <row r="101" spans="1:69" ht="30" x14ac:dyDescent="0.25">
      <c r="A101">
        <v>100</v>
      </c>
      <c r="B101">
        <v>21</v>
      </c>
      <c r="C101" s="2" t="s">
        <v>219</v>
      </c>
      <c r="D101" s="53"/>
      <c r="E101" s="58"/>
      <c r="F101" t="s">
        <v>220</v>
      </c>
      <c r="G101" t="s">
        <v>221</v>
      </c>
      <c r="H101" t="s">
        <v>222</v>
      </c>
      <c r="I101" t="s">
        <v>100</v>
      </c>
      <c r="J101" s="27">
        <v>100</v>
      </c>
      <c r="L101" s="2" t="s">
        <v>70</v>
      </c>
      <c r="M101" s="2" t="s">
        <v>71</v>
      </c>
      <c r="Q101" t="s">
        <v>432</v>
      </c>
      <c r="S101" t="s">
        <v>2564</v>
      </c>
      <c r="T101" s="10" t="s">
        <v>426</v>
      </c>
      <c r="W101" t="s">
        <v>102</v>
      </c>
      <c r="AA101" t="s">
        <v>433</v>
      </c>
      <c r="AD101" s="10" t="s">
        <v>428</v>
      </c>
      <c r="AI101">
        <v>11</v>
      </c>
      <c r="AJ101">
        <v>9</v>
      </c>
      <c r="AM101">
        <v>7</v>
      </c>
      <c r="AN101">
        <v>2</v>
      </c>
      <c r="AO101">
        <v>6</v>
      </c>
      <c r="AP101">
        <v>81</v>
      </c>
      <c r="AQ101">
        <v>1</v>
      </c>
      <c r="AS101" s="14">
        <f t="shared" si="5"/>
        <v>11.375</v>
      </c>
      <c r="AT101" s="15">
        <f t="shared" si="6"/>
        <v>8676.1265500000009</v>
      </c>
      <c r="AU101" s="14">
        <f t="shared" si="7"/>
        <v>7.125</v>
      </c>
      <c r="AV101" s="14">
        <f t="shared" si="8"/>
        <v>81.046875</v>
      </c>
      <c r="AW101" s="14">
        <f t="shared" si="9"/>
        <v>81.05</v>
      </c>
      <c r="BL101" t="s">
        <v>167</v>
      </c>
      <c r="BQ101" t="s">
        <v>78</v>
      </c>
    </row>
    <row r="102" spans="1:69" x14ac:dyDescent="0.25">
      <c r="A102" s="2">
        <v>101</v>
      </c>
      <c r="B102">
        <v>21</v>
      </c>
      <c r="C102" s="2" t="s">
        <v>219</v>
      </c>
      <c r="D102" s="53"/>
      <c r="E102" s="58"/>
      <c r="F102" t="s">
        <v>220</v>
      </c>
      <c r="G102" t="s">
        <v>221</v>
      </c>
      <c r="H102" t="s">
        <v>222</v>
      </c>
      <c r="I102" t="s">
        <v>100</v>
      </c>
      <c r="J102" s="28">
        <v>101</v>
      </c>
      <c r="L102" t="s">
        <v>436</v>
      </c>
      <c r="M102" s="8" t="s">
        <v>130</v>
      </c>
      <c r="Q102" t="s">
        <v>100</v>
      </c>
      <c r="S102" t="s">
        <v>2564</v>
      </c>
      <c r="AI102">
        <v>1</v>
      </c>
      <c r="AJ102">
        <v>3</v>
      </c>
      <c r="AM102">
        <v>0</v>
      </c>
      <c r="AN102">
        <v>15</v>
      </c>
      <c r="AO102">
        <v>0</v>
      </c>
      <c r="AP102">
        <v>0</v>
      </c>
      <c r="AQ102">
        <v>17</v>
      </c>
      <c r="AS102" s="14">
        <f t="shared" si="5"/>
        <v>1.125</v>
      </c>
      <c r="AT102" s="15">
        <f t="shared" si="6"/>
        <v>858.07844999999998</v>
      </c>
      <c r="AU102" s="14">
        <f t="shared" si="7"/>
        <v>0.75</v>
      </c>
      <c r="AV102" s="14">
        <f t="shared" si="8"/>
        <v>0.84375</v>
      </c>
      <c r="AW102" s="14">
        <f t="shared" si="9"/>
        <v>0.85</v>
      </c>
      <c r="BL102" t="s">
        <v>437</v>
      </c>
      <c r="BP102" t="s">
        <v>246</v>
      </c>
    </row>
    <row r="103" spans="1:69" x14ac:dyDescent="0.25">
      <c r="A103">
        <v>102</v>
      </c>
      <c r="B103">
        <v>21</v>
      </c>
      <c r="C103" s="2" t="s">
        <v>219</v>
      </c>
      <c r="D103" s="53"/>
      <c r="E103" s="58"/>
      <c r="F103" t="s">
        <v>220</v>
      </c>
      <c r="G103" t="s">
        <v>221</v>
      </c>
      <c r="H103" t="s">
        <v>222</v>
      </c>
      <c r="I103" t="s">
        <v>100</v>
      </c>
      <c r="J103" s="25">
        <v>102</v>
      </c>
      <c r="L103" s="7" t="s">
        <v>438</v>
      </c>
      <c r="M103" s="8" t="s">
        <v>441</v>
      </c>
      <c r="Q103" t="s">
        <v>100</v>
      </c>
      <c r="S103" t="s">
        <v>2564</v>
      </c>
      <c r="T103" s="10" t="s">
        <v>439</v>
      </c>
      <c r="W103" t="s">
        <v>99</v>
      </c>
      <c r="AA103" t="s">
        <v>166</v>
      </c>
      <c r="AD103" t="s">
        <v>102</v>
      </c>
      <c r="AI103">
        <v>7</v>
      </c>
      <c r="AJ103">
        <v>3</v>
      </c>
      <c r="AM103">
        <v>8</v>
      </c>
      <c r="AN103">
        <v>12</v>
      </c>
      <c r="AO103">
        <v>6</v>
      </c>
      <c r="AP103">
        <v>61</v>
      </c>
      <c r="AQ103">
        <v>9</v>
      </c>
      <c r="AS103" s="14">
        <f t="shared" si="5"/>
        <v>7.125</v>
      </c>
      <c r="AT103" s="15">
        <f t="shared" si="6"/>
        <v>5434.4968500000004</v>
      </c>
      <c r="AU103" s="14">
        <f t="shared" si="7"/>
        <v>8.625</v>
      </c>
      <c r="AV103" s="14">
        <f t="shared" si="8"/>
        <v>61.453125</v>
      </c>
      <c r="AW103" s="14">
        <f t="shared" si="9"/>
        <v>61.45</v>
      </c>
      <c r="BL103" t="s">
        <v>166</v>
      </c>
      <c r="BM103" t="s">
        <v>246</v>
      </c>
      <c r="BQ103" t="s">
        <v>218</v>
      </c>
    </row>
    <row r="104" spans="1:69" ht="30" x14ac:dyDescent="0.25">
      <c r="A104" s="2">
        <v>103</v>
      </c>
      <c r="B104">
        <v>21</v>
      </c>
      <c r="C104" s="2" t="s">
        <v>219</v>
      </c>
      <c r="D104" s="53"/>
      <c r="E104" s="58"/>
      <c r="F104" t="s">
        <v>220</v>
      </c>
      <c r="G104" t="s">
        <v>221</v>
      </c>
      <c r="H104" t="s">
        <v>222</v>
      </c>
      <c r="I104" t="s">
        <v>100</v>
      </c>
      <c r="J104" s="26">
        <v>103</v>
      </c>
      <c r="L104" s="2" t="s">
        <v>70</v>
      </c>
      <c r="M104" s="2" t="s">
        <v>71</v>
      </c>
      <c r="Q104" t="s">
        <v>72</v>
      </c>
      <c r="S104" t="s">
        <v>2564</v>
      </c>
      <c r="T104" s="10" t="s">
        <v>442</v>
      </c>
      <c r="W104" t="s">
        <v>445</v>
      </c>
      <c r="X104" t="s">
        <v>446</v>
      </c>
      <c r="Y104" t="s">
        <v>447</v>
      </c>
      <c r="AA104" t="s">
        <v>114</v>
      </c>
      <c r="AD104" t="s">
        <v>114</v>
      </c>
      <c r="AI104">
        <v>14</v>
      </c>
      <c r="AJ104">
        <v>12</v>
      </c>
      <c r="AM104">
        <v>6</v>
      </c>
      <c r="AN104">
        <v>18</v>
      </c>
      <c r="AO104">
        <v>0</v>
      </c>
      <c r="AP104">
        <v>100</v>
      </c>
      <c r="AQ104">
        <v>1</v>
      </c>
      <c r="AS104" s="14">
        <f t="shared" si="5"/>
        <v>14.5</v>
      </c>
      <c r="AT104" s="15">
        <f t="shared" si="6"/>
        <v>11059.677799999999</v>
      </c>
      <c r="AU104" s="14">
        <f t="shared" si="7"/>
        <v>6.9</v>
      </c>
      <c r="AV104" s="14">
        <f t="shared" si="8"/>
        <v>100.05000000000001</v>
      </c>
      <c r="AW104" s="14">
        <f t="shared" si="9"/>
        <v>100.05</v>
      </c>
      <c r="BL104" t="s">
        <v>117</v>
      </c>
      <c r="BM104" t="s">
        <v>167</v>
      </c>
    </row>
    <row r="105" spans="1:69" x14ac:dyDescent="0.25">
      <c r="A105">
        <v>104</v>
      </c>
      <c r="B105">
        <v>22</v>
      </c>
      <c r="C105" s="2" t="s">
        <v>219</v>
      </c>
      <c r="D105" s="53"/>
      <c r="E105" s="58"/>
      <c r="F105" t="s">
        <v>220</v>
      </c>
      <c r="G105" t="s">
        <v>221</v>
      </c>
      <c r="H105" t="s">
        <v>222</v>
      </c>
      <c r="I105" t="s">
        <v>100</v>
      </c>
      <c r="J105" s="31">
        <v>104</v>
      </c>
      <c r="L105" s="7" t="s">
        <v>451</v>
      </c>
      <c r="M105" s="8" t="s">
        <v>130</v>
      </c>
      <c r="Q105" t="s">
        <v>100</v>
      </c>
      <c r="S105" t="s">
        <v>2564</v>
      </c>
      <c r="T105" s="10" t="s">
        <v>102</v>
      </c>
      <c r="W105" t="s">
        <v>452</v>
      </c>
      <c r="AA105" t="s">
        <v>454</v>
      </c>
      <c r="AD105" t="s">
        <v>456</v>
      </c>
      <c r="AI105">
        <v>3</v>
      </c>
      <c r="AJ105">
        <v>17</v>
      </c>
      <c r="AM105">
        <v>0</v>
      </c>
      <c r="AN105">
        <v>5</v>
      </c>
      <c r="AO105">
        <v>0</v>
      </c>
      <c r="AP105">
        <v>0</v>
      </c>
      <c r="AQ105">
        <v>19</v>
      </c>
      <c r="AS105" s="14">
        <f t="shared" si="5"/>
        <v>3.7083333333333335</v>
      </c>
      <c r="AT105" s="15">
        <f t="shared" si="6"/>
        <v>2828.4808166666667</v>
      </c>
      <c r="AU105" s="14">
        <f t="shared" si="7"/>
        <v>0.25</v>
      </c>
      <c r="AV105" s="14">
        <f t="shared" si="8"/>
        <v>0.92708333333333337</v>
      </c>
      <c r="AW105" s="14">
        <f t="shared" si="9"/>
        <v>0.95</v>
      </c>
      <c r="BP105" t="s">
        <v>208</v>
      </c>
      <c r="BQ105" t="s">
        <v>435</v>
      </c>
    </row>
    <row r="106" spans="1:69" x14ac:dyDescent="0.25">
      <c r="A106" s="2">
        <v>105</v>
      </c>
      <c r="B106">
        <v>22</v>
      </c>
      <c r="C106" s="2" t="s">
        <v>219</v>
      </c>
      <c r="D106" s="53"/>
      <c r="E106" s="58"/>
      <c r="F106" t="s">
        <v>220</v>
      </c>
      <c r="G106" t="s">
        <v>221</v>
      </c>
      <c r="H106" t="s">
        <v>222</v>
      </c>
      <c r="I106" t="s">
        <v>100</v>
      </c>
      <c r="J106" s="28">
        <v>105</v>
      </c>
      <c r="L106" s="2" t="s">
        <v>118</v>
      </c>
      <c r="M106" s="6" t="s">
        <v>119</v>
      </c>
      <c r="N106" t="s">
        <v>86</v>
      </c>
      <c r="Q106" t="s">
        <v>459</v>
      </c>
      <c r="S106" t="s">
        <v>2564</v>
      </c>
      <c r="T106" s="10" t="s">
        <v>287</v>
      </c>
      <c r="W106" t="s">
        <v>287</v>
      </c>
      <c r="AA106" s="10" t="s">
        <v>159</v>
      </c>
      <c r="AD106" t="s">
        <v>460</v>
      </c>
      <c r="AI106">
        <v>32</v>
      </c>
      <c r="AJ106">
        <v>13</v>
      </c>
      <c r="AM106">
        <v>8</v>
      </c>
      <c r="AN106">
        <v>5</v>
      </c>
      <c r="AO106">
        <v>0</v>
      </c>
      <c r="AP106">
        <v>268</v>
      </c>
      <c r="AQ106">
        <v>9</v>
      </c>
      <c r="AS106" s="14">
        <f t="shared" si="5"/>
        <v>32.541666666666664</v>
      </c>
      <c r="AT106" s="15">
        <f t="shared" si="6"/>
        <v>24820.713683333332</v>
      </c>
      <c r="AU106" s="14">
        <f t="shared" si="7"/>
        <v>8.25</v>
      </c>
      <c r="AV106" s="14">
        <f t="shared" si="8"/>
        <v>268.46875</v>
      </c>
      <c r="AW106" s="14">
        <f t="shared" si="9"/>
        <v>268.45</v>
      </c>
      <c r="BL106" t="s">
        <v>287</v>
      </c>
      <c r="BM106" t="s">
        <v>461</v>
      </c>
    </row>
    <row r="107" spans="1:69" x14ac:dyDescent="0.25">
      <c r="A107" s="63">
        <v>106</v>
      </c>
      <c r="B107">
        <v>22</v>
      </c>
      <c r="C107" s="2" t="s">
        <v>219</v>
      </c>
      <c r="D107" s="53"/>
      <c r="E107" s="58"/>
      <c r="F107" t="s">
        <v>220</v>
      </c>
      <c r="G107" t="s">
        <v>221</v>
      </c>
      <c r="H107" t="s">
        <v>222</v>
      </c>
      <c r="I107" t="s">
        <v>100</v>
      </c>
      <c r="J107" s="69">
        <v>106</v>
      </c>
      <c r="L107" s="7" t="s">
        <v>12</v>
      </c>
      <c r="M107" s="63"/>
      <c r="O107" t="s">
        <v>86</v>
      </c>
      <c r="P107">
        <v>105</v>
      </c>
      <c r="S107" t="s">
        <v>2564</v>
      </c>
      <c r="AR107">
        <v>140</v>
      </c>
      <c r="AS107" s="14">
        <f t="shared" si="5"/>
        <v>0</v>
      </c>
      <c r="AT107" s="15">
        <f t="shared" si="6"/>
        <v>0</v>
      </c>
      <c r="AU107" s="14">
        <f t="shared" si="7"/>
        <v>0</v>
      </c>
      <c r="AV107" s="14">
        <f t="shared" si="8"/>
        <v>0</v>
      </c>
      <c r="AW107" s="14">
        <f t="shared" si="9"/>
        <v>0</v>
      </c>
    </row>
    <row r="108" spans="1:69" x14ac:dyDescent="0.25">
      <c r="A108" s="2">
        <v>107</v>
      </c>
      <c r="B108">
        <v>22</v>
      </c>
      <c r="C108" s="2" t="s">
        <v>219</v>
      </c>
      <c r="D108" s="53"/>
      <c r="E108" s="58"/>
      <c r="F108" t="s">
        <v>220</v>
      </c>
      <c r="G108" t="s">
        <v>221</v>
      </c>
      <c r="H108" t="s">
        <v>222</v>
      </c>
      <c r="I108" t="s">
        <v>100</v>
      </c>
      <c r="J108" s="28">
        <v>107</v>
      </c>
      <c r="L108" s="7" t="s">
        <v>11</v>
      </c>
      <c r="M108" s="63"/>
      <c r="N108" t="s">
        <v>86</v>
      </c>
      <c r="S108" t="s">
        <v>2564</v>
      </c>
      <c r="T108" s="10" t="s">
        <v>475</v>
      </c>
      <c r="W108" t="s">
        <v>117</v>
      </c>
      <c r="AA108" t="s">
        <v>477</v>
      </c>
      <c r="AD108" s="10" t="s">
        <v>159</v>
      </c>
      <c r="AI108">
        <v>5</v>
      </c>
      <c r="AJ108">
        <v>0</v>
      </c>
      <c r="AM108">
        <v>9</v>
      </c>
      <c r="AN108">
        <v>7</v>
      </c>
      <c r="AO108">
        <v>6</v>
      </c>
      <c r="AP108">
        <v>45</v>
      </c>
      <c r="AQ108">
        <v>3</v>
      </c>
      <c r="AS108" s="14">
        <f t="shared" si="5"/>
        <v>5</v>
      </c>
      <c r="AT108" s="15">
        <f t="shared" si="6"/>
        <v>3813.6819999999998</v>
      </c>
      <c r="AU108" s="14">
        <f t="shared" si="7"/>
        <v>9.375</v>
      </c>
      <c r="AV108" s="14">
        <f t="shared" si="8"/>
        <v>46.875</v>
      </c>
      <c r="AW108" s="14">
        <f t="shared" si="9"/>
        <v>45.15</v>
      </c>
      <c r="BL108" t="s">
        <v>117</v>
      </c>
    </row>
    <row r="109" spans="1:69" x14ac:dyDescent="0.25">
      <c r="A109" s="63">
        <v>108</v>
      </c>
      <c r="B109">
        <v>22</v>
      </c>
      <c r="C109" s="2" t="s">
        <v>219</v>
      </c>
      <c r="D109" s="53"/>
      <c r="E109" s="58"/>
      <c r="F109" t="s">
        <v>220</v>
      </c>
      <c r="G109" t="s">
        <v>221</v>
      </c>
      <c r="H109" t="s">
        <v>222</v>
      </c>
      <c r="I109" t="s">
        <v>100</v>
      </c>
      <c r="J109" s="27">
        <v>108</v>
      </c>
      <c r="L109" s="7" t="s">
        <v>480</v>
      </c>
      <c r="P109">
        <v>107</v>
      </c>
      <c r="S109" t="s">
        <v>2564</v>
      </c>
      <c r="AR109">
        <v>87</v>
      </c>
      <c r="AS109" s="14">
        <f t="shared" si="5"/>
        <v>0</v>
      </c>
      <c r="AT109" s="15">
        <f t="shared" si="6"/>
        <v>0</v>
      </c>
      <c r="AU109" s="14">
        <f t="shared" si="7"/>
        <v>0</v>
      </c>
      <c r="AV109" s="14">
        <f t="shared" si="8"/>
        <v>0</v>
      </c>
      <c r="AW109" s="14">
        <f t="shared" si="9"/>
        <v>0</v>
      </c>
    </row>
    <row r="110" spans="1:69" x14ac:dyDescent="0.25">
      <c r="A110" s="2">
        <v>109</v>
      </c>
      <c r="B110" t="s">
        <v>450</v>
      </c>
      <c r="C110" s="2" t="s">
        <v>219</v>
      </c>
      <c r="D110" s="53"/>
      <c r="E110" s="58"/>
      <c r="F110" t="s">
        <v>220</v>
      </c>
      <c r="G110" t="s">
        <v>221</v>
      </c>
      <c r="H110" t="s">
        <v>222</v>
      </c>
      <c r="I110" t="s">
        <v>100</v>
      </c>
      <c r="J110" s="30">
        <v>109</v>
      </c>
      <c r="L110" s="7" t="s">
        <v>481</v>
      </c>
      <c r="M110" s="63" t="s">
        <v>130</v>
      </c>
      <c r="Q110" t="s">
        <v>100</v>
      </c>
      <c r="S110" t="s">
        <v>2564</v>
      </c>
      <c r="T110" s="10" t="s">
        <v>482</v>
      </c>
      <c r="W110" t="s">
        <v>483</v>
      </c>
      <c r="AA110" t="s">
        <v>131</v>
      </c>
      <c r="AD110" t="s">
        <v>131</v>
      </c>
      <c r="AI110">
        <v>17</v>
      </c>
      <c r="AJ110">
        <v>17</v>
      </c>
      <c r="AM110">
        <v>0</v>
      </c>
      <c r="AN110">
        <v>6</v>
      </c>
      <c r="AO110">
        <v>0</v>
      </c>
      <c r="AP110">
        <v>5</v>
      </c>
      <c r="AQ110">
        <v>6</v>
      </c>
      <c r="AS110" s="14">
        <f t="shared" si="5"/>
        <v>17.708333333333332</v>
      </c>
      <c r="AT110" s="15">
        <f t="shared" si="6"/>
        <v>13506.790416666667</v>
      </c>
      <c r="AU110" s="14">
        <f t="shared" si="7"/>
        <v>0.3</v>
      </c>
      <c r="AV110" s="14">
        <f t="shared" si="8"/>
        <v>5.3124999999999991</v>
      </c>
      <c r="AW110" s="14">
        <f t="shared" si="9"/>
        <v>5.3</v>
      </c>
      <c r="AX110" t="s">
        <v>1767</v>
      </c>
      <c r="AY110" t="s">
        <v>485</v>
      </c>
      <c r="AZ110" s="12">
        <f>SUM(AS22:AS110)</f>
        <v>1295.7499999999998</v>
      </c>
      <c r="BA110" t="s">
        <v>486</v>
      </c>
      <c r="BB110">
        <v>1417</v>
      </c>
      <c r="BC110" s="12">
        <f>SUM(AV22:AV110)</f>
        <v>7087.6270833333338</v>
      </c>
      <c r="BD110">
        <v>88</v>
      </c>
      <c r="BE110">
        <v>5</v>
      </c>
      <c r="BF110">
        <v>19</v>
      </c>
      <c r="BG110">
        <v>7</v>
      </c>
      <c r="BH110" s="12">
        <f>BD110+BF110+(BE110+BG110)/12</f>
        <v>108</v>
      </c>
      <c r="BL110" t="s">
        <v>484</v>
      </c>
      <c r="BM110" t="s">
        <v>162</v>
      </c>
      <c r="BP110" t="s">
        <v>787</v>
      </c>
    </row>
    <row r="111" spans="1:69" ht="30" x14ac:dyDescent="0.25">
      <c r="A111">
        <v>110</v>
      </c>
      <c r="B111">
        <v>24</v>
      </c>
      <c r="C111" s="2" t="s">
        <v>219</v>
      </c>
      <c r="D111" s="53">
        <v>6</v>
      </c>
      <c r="E111" s="58">
        <v>6</v>
      </c>
      <c r="F111" t="s">
        <v>327</v>
      </c>
      <c r="G111" t="s">
        <v>200</v>
      </c>
      <c r="H111" t="s">
        <v>487</v>
      </c>
      <c r="I111" t="s">
        <v>488</v>
      </c>
      <c r="J111" s="27">
        <v>110</v>
      </c>
      <c r="L111" s="2" t="s">
        <v>70</v>
      </c>
      <c r="M111" s="2" t="s">
        <v>71</v>
      </c>
      <c r="Q111" t="s">
        <v>1256</v>
      </c>
      <c r="R111" t="s">
        <v>489</v>
      </c>
      <c r="S111" t="s">
        <v>2564</v>
      </c>
      <c r="T111" t="s">
        <v>296</v>
      </c>
      <c r="W111" t="s">
        <v>296</v>
      </c>
      <c r="AA111" t="s">
        <v>287</v>
      </c>
      <c r="AD111" t="s">
        <v>445</v>
      </c>
      <c r="AI111">
        <v>9</v>
      </c>
      <c r="AJ111">
        <v>3</v>
      </c>
      <c r="AM111">
        <v>5</v>
      </c>
      <c r="AN111">
        <v>5</v>
      </c>
      <c r="AO111">
        <v>0</v>
      </c>
      <c r="AP111">
        <v>47</v>
      </c>
      <c r="AQ111">
        <v>18</v>
      </c>
      <c r="AS111" s="14">
        <f t="shared" si="5"/>
        <v>9.125</v>
      </c>
      <c r="AT111" s="15">
        <f t="shared" si="6"/>
        <v>6959.9696499999991</v>
      </c>
      <c r="AU111" s="14">
        <f t="shared" si="7"/>
        <v>5.25</v>
      </c>
      <c r="AV111" s="14">
        <f t="shared" si="8"/>
        <v>47.90625</v>
      </c>
      <c r="AW111" s="14">
        <f t="shared" si="9"/>
        <v>47.9</v>
      </c>
      <c r="BL111" t="s">
        <v>287</v>
      </c>
      <c r="BM111" t="s">
        <v>490</v>
      </c>
    </row>
    <row r="112" spans="1:69" ht="30" x14ac:dyDescent="0.25">
      <c r="A112" s="2">
        <v>111</v>
      </c>
      <c r="B112">
        <v>24</v>
      </c>
      <c r="C112" s="2" t="s">
        <v>219</v>
      </c>
      <c r="D112" s="53"/>
      <c r="E112" s="58"/>
      <c r="F112" t="s">
        <v>327</v>
      </c>
      <c r="G112" t="s">
        <v>200</v>
      </c>
      <c r="H112" t="s">
        <v>487</v>
      </c>
      <c r="I112" t="s">
        <v>488</v>
      </c>
      <c r="J112" s="28">
        <v>111</v>
      </c>
      <c r="L112" s="2" t="s">
        <v>491</v>
      </c>
      <c r="M112" s="6" t="s">
        <v>492</v>
      </c>
      <c r="N112" t="s">
        <v>86</v>
      </c>
      <c r="Q112" t="s">
        <v>100</v>
      </c>
      <c r="S112" t="s">
        <v>2564</v>
      </c>
      <c r="T112" s="10" t="s">
        <v>494</v>
      </c>
      <c r="W112" t="s">
        <v>496</v>
      </c>
      <c r="X112" t="s">
        <v>91</v>
      </c>
      <c r="AA112" t="s">
        <v>65</v>
      </c>
      <c r="AD112" t="s">
        <v>65</v>
      </c>
      <c r="AI112">
        <v>40</v>
      </c>
      <c r="AJ112">
        <v>19</v>
      </c>
      <c r="AM112">
        <v>10</v>
      </c>
      <c r="AN112">
        <v>14</v>
      </c>
      <c r="AO112">
        <v>0</v>
      </c>
      <c r="AP112">
        <v>436</v>
      </c>
      <c r="AQ112">
        <v>9</v>
      </c>
      <c r="AS112" s="14">
        <f t="shared" si="5"/>
        <v>40.791666666666664</v>
      </c>
      <c r="AT112" s="15">
        <f t="shared" si="6"/>
        <v>31113.288983333332</v>
      </c>
      <c r="AU112" s="14">
        <f t="shared" si="7"/>
        <v>10.7</v>
      </c>
      <c r="AV112" s="14">
        <f t="shared" si="8"/>
        <v>436.4708333333333</v>
      </c>
      <c r="AW112" s="14">
        <f t="shared" si="9"/>
        <v>436.45</v>
      </c>
      <c r="BL112" t="s">
        <v>117</v>
      </c>
    </row>
    <row r="113" spans="1:71" x14ac:dyDescent="0.25">
      <c r="A113">
        <v>112</v>
      </c>
      <c r="B113">
        <v>24</v>
      </c>
      <c r="C113" s="2" t="s">
        <v>219</v>
      </c>
      <c r="D113" s="53"/>
      <c r="E113" s="58"/>
      <c r="F113" t="s">
        <v>327</v>
      </c>
      <c r="G113" t="s">
        <v>200</v>
      </c>
      <c r="H113" t="s">
        <v>487</v>
      </c>
      <c r="I113" t="s">
        <v>488</v>
      </c>
      <c r="J113" s="25">
        <v>112</v>
      </c>
      <c r="L113" s="7" t="s">
        <v>12</v>
      </c>
      <c r="M113" s="63"/>
      <c r="O113" t="s">
        <v>86</v>
      </c>
      <c r="P113">
        <v>111</v>
      </c>
      <c r="S113" t="s">
        <v>2564</v>
      </c>
      <c r="AR113">
        <v>70</v>
      </c>
      <c r="AS113" s="14">
        <f t="shared" si="5"/>
        <v>0</v>
      </c>
      <c r="AT113" s="15">
        <f t="shared" si="6"/>
        <v>0</v>
      </c>
      <c r="AU113" s="14">
        <f t="shared" si="7"/>
        <v>0</v>
      </c>
      <c r="AV113" s="14">
        <f t="shared" si="8"/>
        <v>0</v>
      </c>
      <c r="AW113" s="14">
        <f t="shared" si="9"/>
        <v>0</v>
      </c>
    </row>
    <row r="114" spans="1:71" ht="30" x14ac:dyDescent="0.25">
      <c r="A114" s="2">
        <v>113</v>
      </c>
      <c r="B114">
        <v>24</v>
      </c>
      <c r="C114" s="2" t="s">
        <v>219</v>
      </c>
      <c r="D114" s="53"/>
      <c r="E114" s="58"/>
      <c r="F114" t="s">
        <v>327</v>
      </c>
      <c r="G114" t="s">
        <v>200</v>
      </c>
      <c r="H114" t="s">
        <v>487</v>
      </c>
      <c r="I114" t="s">
        <v>488</v>
      </c>
      <c r="J114" s="26">
        <v>113</v>
      </c>
      <c r="L114" s="2" t="s">
        <v>70</v>
      </c>
      <c r="M114" s="2" t="s">
        <v>71</v>
      </c>
      <c r="Q114" t="s">
        <v>499</v>
      </c>
      <c r="S114" t="s">
        <v>2564</v>
      </c>
      <c r="T114" s="10" t="s">
        <v>493</v>
      </c>
      <c r="W114" t="s">
        <v>114</v>
      </c>
      <c r="AA114" t="s">
        <v>114</v>
      </c>
      <c r="AD114" t="s">
        <v>114</v>
      </c>
      <c r="AI114">
        <v>22</v>
      </c>
      <c r="AJ114">
        <v>1</v>
      </c>
      <c r="AM114">
        <v>5</v>
      </c>
      <c r="AN114">
        <v>5</v>
      </c>
      <c r="AO114">
        <v>0</v>
      </c>
      <c r="AP114">
        <v>115</v>
      </c>
      <c r="AQ114">
        <v>14</v>
      </c>
      <c r="AS114" s="14">
        <f t="shared" si="5"/>
        <v>22.041666666666668</v>
      </c>
      <c r="AT114" s="15">
        <f t="shared" si="6"/>
        <v>16811.981483333337</v>
      </c>
      <c r="AU114" s="14">
        <f t="shared" si="7"/>
        <v>5.25</v>
      </c>
      <c r="AV114" s="14">
        <f t="shared" si="8"/>
        <v>115.71875</v>
      </c>
      <c r="AW114" s="14">
        <f t="shared" si="9"/>
        <v>115.7</v>
      </c>
      <c r="BL114" t="s">
        <v>117</v>
      </c>
    </row>
    <row r="115" spans="1:71" ht="29.25" customHeight="1" x14ac:dyDescent="0.25">
      <c r="A115">
        <v>114</v>
      </c>
      <c r="B115">
        <v>24</v>
      </c>
      <c r="C115" s="2" t="s">
        <v>219</v>
      </c>
      <c r="D115" s="53"/>
      <c r="E115" s="58"/>
      <c r="F115" t="s">
        <v>327</v>
      </c>
      <c r="G115" t="s">
        <v>200</v>
      </c>
      <c r="H115" t="s">
        <v>487</v>
      </c>
      <c r="I115" t="s">
        <v>488</v>
      </c>
      <c r="J115" s="27">
        <v>114</v>
      </c>
      <c r="L115" s="2" t="s">
        <v>70</v>
      </c>
      <c r="M115" s="2" t="s">
        <v>71</v>
      </c>
      <c r="Q115" t="s">
        <v>107</v>
      </c>
      <c r="S115" t="s">
        <v>2565</v>
      </c>
      <c r="T115" t="s">
        <v>228</v>
      </c>
      <c r="W115" t="s">
        <v>324</v>
      </c>
      <c r="AA115" t="s">
        <v>117</v>
      </c>
      <c r="AD115" t="s">
        <v>296</v>
      </c>
      <c r="AI115">
        <v>5</v>
      </c>
      <c r="AJ115">
        <v>10</v>
      </c>
      <c r="AM115">
        <v>6</v>
      </c>
      <c r="AN115">
        <v>15</v>
      </c>
      <c r="AO115">
        <v>0</v>
      </c>
      <c r="AP115">
        <v>36</v>
      </c>
      <c r="AQ115">
        <v>11</v>
      </c>
      <c r="AS115" s="14">
        <f t="shared" si="5"/>
        <v>5.416666666666667</v>
      </c>
      <c r="AT115" s="15">
        <f t="shared" si="6"/>
        <v>4131.4888333333338</v>
      </c>
      <c r="AU115" s="14">
        <f t="shared" si="7"/>
        <v>6.75</v>
      </c>
      <c r="AV115" s="14">
        <f t="shared" si="8"/>
        <v>36.5625</v>
      </c>
      <c r="AW115" s="14">
        <f t="shared" si="9"/>
        <v>36.549999999999997</v>
      </c>
      <c r="BL115" t="s">
        <v>117</v>
      </c>
    </row>
    <row r="116" spans="1:71" x14ac:dyDescent="0.25">
      <c r="A116" s="2">
        <v>115</v>
      </c>
      <c r="B116">
        <v>24</v>
      </c>
      <c r="C116" s="2" t="s">
        <v>219</v>
      </c>
      <c r="D116" s="53"/>
      <c r="E116" s="58"/>
      <c r="F116" t="s">
        <v>327</v>
      </c>
      <c r="G116" t="s">
        <v>200</v>
      </c>
      <c r="H116" t="s">
        <v>487</v>
      </c>
      <c r="I116" t="s">
        <v>488</v>
      </c>
      <c r="J116" s="28">
        <v>115</v>
      </c>
      <c r="L116" t="s">
        <v>171</v>
      </c>
      <c r="M116" t="s">
        <v>93</v>
      </c>
      <c r="Q116" t="s">
        <v>254</v>
      </c>
      <c r="S116" t="s">
        <v>2565</v>
      </c>
      <c r="T116" s="10" t="s">
        <v>159</v>
      </c>
      <c r="W116" s="10" t="s">
        <v>159</v>
      </c>
      <c r="X116" t="s">
        <v>500</v>
      </c>
      <c r="AA116" s="10" t="s">
        <v>159</v>
      </c>
      <c r="AD116" s="10" t="s">
        <v>159</v>
      </c>
      <c r="AI116">
        <v>17</v>
      </c>
      <c r="AJ116">
        <v>8</v>
      </c>
      <c r="AM116">
        <v>3</v>
      </c>
      <c r="AN116">
        <v>0</v>
      </c>
      <c r="AO116">
        <v>0</v>
      </c>
      <c r="AP116">
        <v>52</v>
      </c>
      <c r="AQ116">
        <v>0</v>
      </c>
      <c r="AS116" s="14">
        <f t="shared" si="5"/>
        <v>17.333333333333332</v>
      </c>
      <c r="AT116" s="15">
        <f t="shared" si="6"/>
        <v>13220.764266666665</v>
      </c>
      <c r="AU116" s="14">
        <f t="shared" si="7"/>
        <v>3</v>
      </c>
      <c r="AV116" s="14">
        <f t="shared" si="8"/>
        <v>52</v>
      </c>
      <c r="AW116" s="14">
        <f t="shared" si="9"/>
        <v>52</v>
      </c>
    </row>
    <row r="117" spans="1:71" x14ac:dyDescent="0.25">
      <c r="A117">
        <v>116</v>
      </c>
      <c r="B117">
        <v>25</v>
      </c>
      <c r="C117" s="2" t="s">
        <v>219</v>
      </c>
      <c r="D117" s="53"/>
      <c r="E117" s="58"/>
      <c r="F117" t="s">
        <v>327</v>
      </c>
      <c r="G117" t="s">
        <v>200</v>
      </c>
      <c r="H117" t="s">
        <v>487</v>
      </c>
      <c r="I117" t="s">
        <v>488</v>
      </c>
      <c r="J117" s="27">
        <v>116</v>
      </c>
      <c r="L117" t="s">
        <v>92</v>
      </c>
      <c r="M117" t="s">
        <v>93</v>
      </c>
      <c r="Q117" t="s">
        <v>501</v>
      </c>
      <c r="S117" t="s">
        <v>2565</v>
      </c>
      <c r="T117" t="s">
        <v>65</v>
      </c>
      <c r="W117" t="s">
        <v>117</v>
      </c>
      <c r="AA117" t="s">
        <v>117</v>
      </c>
      <c r="AD117" t="s">
        <v>324</v>
      </c>
      <c r="AI117">
        <v>5</v>
      </c>
      <c r="AJ117">
        <v>13</v>
      </c>
      <c r="AM117">
        <v>3</v>
      </c>
      <c r="AN117">
        <v>15</v>
      </c>
      <c r="AO117">
        <v>0</v>
      </c>
      <c r="AP117">
        <v>20</v>
      </c>
      <c r="AQ117">
        <v>16</v>
      </c>
      <c r="AS117" s="14">
        <f t="shared" si="5"/>
        <v>5.541666666666667</v>
      </c>
      <c r="AT117" s="15">
        <f t="shared" si="6"/>
        <v>4226.830883333334</v>
      </c>
      <c r="AU117" s="14">
        <f t="shared" si="7"/>
        <v>3.75</v>
      </c>
      <c r="AV117" s="14">
        <f t="shared" si="8"/>
        <v>20.78125</v>
      </c>
      <c r="AW117" s="14">
        <f t="shared" si="9"/>
        <v>20.8</v>
      </c>
      <c r="BL117" t="s">
        <v>117</v>
      </c>
    </row>
    <row r="118" spans="1:71" x14ac:dyDescent="0.25">
      <c r="A118" s="2">
        <v>117</v>
      </c>
      <c r="B118">
        <v>25</v>
      </c>
      <c r="C118" s="2" t="s">
        <v>219</v>
      </c>
      <c r="D118" s="53"/>
      <c r="E118" s="58"/>
      <c r="F118" t="s">
        <v>327</v>
      </c>
      <c r="G118" t="s">
        <v>200</v>
      </c>
      <c r="H118" t="s">
        <v>487</v>
      </c>
      <c r="I118" t="s">
        <v>488</v>
      </c>
      <c r="J118" s="28">
        <v>117</v>
      </c>
      <c r="L118" t="s">
        <v>92</v>
      </c>
      <c r="M118" t="s">
        <v>93</v>
      </c>
      <c r="Q118" t="s">
        <v>502</v>
      </c>
      <c r="S118" t="s">
        <v>2565</v>
      </c>
      <c r="T118" s="10" t="s">
        <v>159</v>
      </c>
      <c r="U118" t="s">
        <v>503</v>
      </c>
      <c r="W118" s="10" t="s">
        <v>159</v>
      </c>
      <c r="AA118" t="s">
        <v>504</v>
      </c>
      <c r="AD118" t="s">
        <v>505</v>
      </c>
      <c r="AI118">
        <v>5</v>
      </c>
      <c r="AJ118">
        <v>3</v>
      </c>
      <c r="AM118">
        <v>3</v>
      </c>
      <c r="AN118">
        <v>7</v>
      </c>
      <c r="AO118">
        <v>0</v>
      </c>
      <c r="AP118">
        <v>17</v>
      </c>
      <c r="AQ118">
        <v>3</v>
      </c>
      <c r="AS118" s="14">
        <f t="shared" si="5"/>
        <v>5.125</v>
      </c>
      <c r="AT118" s="15">
        <f t="shared" si="6"/>
        <v>3909.02405</v>
      </c>
      <c r="AU118" s="14">
        <f t="shared" si="7"/>
        <v>3.35</v>
      </c>
      <c r="AV118" s="14">
        <f t="shared" si="8"/>
        <v>17.168749999999999</v>
      </c>
      <c r="AW118" s="14">
        <f t="shared" si="9"/>
        <v>17.149999999999999</v>
      </c>
    </row>
    <row r="119" spans="1:71" ht="30" x14ac:dyDescent="0.25">
      <c r="A119">
        <v>118</v>
      </c>
      <c r="B119">
        <v>25</v>
      </c>
      <c r="C119" s="2" t="s">
        <v>219</v>
      </c>
      <c r="D119" s="53"/>
      <c r="E119" s="58"/>
      <c r="F119" t="s">
        <v>327</v>
      </c>
      <c r="G119" t="s">
        <v>200</v>
      </c>
      <c r="H119" t="s">
        <v>487</v>
      </c>
      <c r="I119" t="s">
        <v>488</v>
      </c>
      <c r="J119" s="25">
        <v>118</v>
      </c>
      <c r="L119" s="2" t="s">
        <v>70</v>
      </c>
      <c r="M119" s="2" t="s">
        <v>71</v>
      </c>
      <c r="Q119" t="s">
        <v>508</v>
      </c>
      <c r="S119" t="s">
        <v>2565</v>
      </c>
      <c r="T119" t="s">
        <v>324</v>
      </c>
      <c r="W119" t="s">
        <v>102</v>
      </c>
      <c r="AA119" t="s">
        <v>732</v>
      </c>
      <c r="AD119" t="s">
        <v>759</v>
      </c>
      <c r="AI119">
        <v>11</v>
      </c>
      <c r="AJ119">
        <v>20</v>
      </c>
      <c r="AM119">
        <v>6</v>
      </c>
      <c r="AN119">
        <v>3</v>
      </c>
      <c r="AO119">
        <v>0</v>
      </c>
      <c r="AP119">
        <v>72</v>
      </c>
      <c r="AQ119">
        <v>16</v>
      </c>
      <c r="AS119" s="14">
        <f t="shared" si="5"/>
        <v>11.833333333333334</v>
      </c>
      <c r="AT119" s="15">
        <f t="shared" si="6"/>
        <v>9025.7140666666673</v>
      </c>
      <c r="AU119" s="14">
        <f t="shared" si="7"/>
        <v>6.15</v>
      </c>
      <c r="AV119" s="14">
        <f t="shared" si="8"/>
        <v>72.775000000000006</v>
      </c>
      <c r="AW119" s="14">
        <f t="shared" si="9"/>
        <v>72.8</v>
      </c>
      <c r="BL119" t="s">
        <v>117</v>
      </c>
      <c r="BQ119" t="s">
        <v>78</v>
      </c>
    </row>
    <row r="120" spans="1:71" x14ac:dyDescent="0.25">
      <c r="A120" s="2">
        <v>119</v>
      </c>
      <c r="B120">
        <v>25</v>
      </c>
      <c r="C120" s="2" t="s">
        <v>219</v>
      </c>
      <c r="D120" s="53"/>
      <c r="E120" s="58"/>
      <c r="F120" t="s">
        <v>327</v>
      </c>
      <c r="G120" t="s">
        <v>200</v>
      </c>
      <c r="H120" t="s">
        <v>487</v>
      </c>
      <c r="I120" t="s">
        <v>488</v>
      </c>
      <c r="J120" s="30">
        <v>119</v>
      </c>
      <c r="L120" t="s">
        <v>171</v>
      </c>
      <c r="M120" t="s">
        <v>93</v>
      </c>
      <c r="Q120" t="s">
        <v>511</v>
      </c>
      <c r="S120" t="s">
        <v>2565</v>
      </c>
      <c r="T120" s="10" t="s">
        <v>512</v>
      </c>
      <c r="W120" s="10" t="s">
        <v>512</v>
      </c>
      <c r="AA120" s="10" t="s">
        <v>159</v>
      </c>
      <c r="AD120" s="10" t="s">
        <v>512</v>
      </c>
      <c r="AI120">
        <v>6</v>
      </c>
      <c r="AJ120">
        <v>5</v>
      </c>
      <c r="AM120">
        <v>4</v>
      </c>
      <c r="AN120">
        <v>14</v>
      </c>
      <c r="AO120">
        <v>9</v>
      </c>
      <c r="AP120">
        <v>29</v>
      </c>
      <c r="AQ120">
        <v>7</v>
      </c>
      <c r="AS120" s="14">
        <f t="shared" si="5"/>
        <v>6.208333333333333</v>
      </c>
      <c r="AT120" s="15">
        <f t="shared" si="6"/>
        <v>4735.3218166666666</v>
      </c>
      <c r="AU120" s="14">
        <f t="shared" si="7"/>
        <v>4.7374999999999998</v>
      </c>
      <c r="AV120" s="14">
        <f t="shared" si="8"/>
        <v>29.411979166666665</v>
      </c>
      <c r="AW120" s="14">
        <f t="shared" si="9"/>
        <v>29.35</v>
      </c>
      <c r="BS120" t="s">
        <v>514</v>
      </c>
    </row>
    <row r="121" spans="1:71" x14ac:dyDescent="0.25">
      <c r="A121">
        <v>120</v>
      </c>
      <c r="B121">
        <v>25</v>
      </c>
      <c r="C121" s="2" t="s">
        <v>219</v>
      </c>
      <c r="D121" s="53"/>
      <c r="E121" s="58"/>
      <c r="F121" t="s">
        <v>327</v>
      </c>
      <c r="G121" t="s">
        <v>200</v>
      </c>
      <c r="H121" t="s">
        <v>487</v>
      </c>
      <c r="I121" t="s">
        <v>488</v>
      </c>
      <c r="J121" s="27">
        <v>120</v>
      </c>
      <c r="L121" t="s">
        <v>11</v>
      </c>
      <c r="N121" t="s">
        <v>86</v>
      </c>
      <c r="S121" t="s">
        <v>2565</v>
      </c>
      <c r="T121" s="10" t="s">
        <v>159</v>
      </c>
      <c r="W121" s="10" t="s">
        <v>159</v>
      </c>
      <c r="AA121" t="s">
        <v>65</v>
      </c>
      <c r="AD121" t="s">
        <v>65</v>
      </c>
      <c r="AI121">
        <v>5</v>
      </c>
      <c r="AJ121">
        <v>0</v>
      </c>
      <c r="AM121">
        <v>9</v>
      </c>
      <c r="AN121">
        <v>0</v>
      </c>
      <c r="AO121">
        <v>0</v>
      </c>
      <c r="AP121">
        <v>45</v>
      </c>
      <c r="AQ121">
        <v>0</v>
      </c>
      <c r="AS121" s="14">
        <f t="shared" si="5"/>
        <v>5</v>
      </c>
      <c r="AT121" s="15">
        <f t="shared" si="6"/>
        <v>3813.6819999999998</v>
      </c>
      <c r="AU121" s="14">
        <f t="shared" si="7"/>
        <v>9</v>
      </c>
      <c r="AV121" s="14">
        <f t="shared" si="8"/>
        <v>45</v>
      </c>
      <c r="AW121" s="14">
        <f t="shared" si="9"/>
        <v>45</v>
      </c>
    </row>
    <row r="122" spans="1:71" x14ac:dyDescent="0.25">
      <c r="A122" s="2">
        <v>121</v>
      </c>
      <c r="B122">
        <v>26</v>
      </c>
      <c r="C122" s="2" t="s">
        <v>219</v>
      </c>
      <c r="D122" s="53"/>
      <c r="E122" s="58"/>
      <c r="F122" t="s">
        <v>327</v>
      </c>
      <c r="G122" t="s">
        <v>200</v>
      </c>
      <c r="H122" t="s">
        <v>487</v>
      </c>
      <c r="I122" t="s">
        <v>488</v>
      </c>
      <c r="J122" s="28">
        <v>121</v>
      </c>
      <c r="L122" t="s">
        <v>12</v>
      </c>
      <c r="O122" t="s">
        <v>86</v>
      </c>
      <c r="P122">
        <v>120</v>
      </c>
      <c r="S122" t="s">
        <v>2565</v>
      </c>
      <c r="AA122" s="63"/>
      <c r="AD122" s="63"/>
      <c r="AR122">
        <v>65</v>
      </c>
      <c r="AS122" s="14">
        <f t="shared" si="5"/>
        <v>0</v>
      </c>
      <c r="AT122" s="15">
        <f t="shared" si="6"/>
        <v>0</v>
      </c>
      <c r="AU122" s="14">
        <f t="shared" si="7"/>
        <v>0</v>
      </c>
      <c r="AV122" s="14">
        <f t="shared" si="8"/>
        <v>0</v>
      </c>
      <c r="AW122" s="14">
        <f t="shared" si="9"/>
        <v>0</v>
      </c>
      <c r="AX122" t="s">
        <v>1768</v>
      </c>
      <c r="AY122" t="s">
        <v>515</v>
      </c>
      <c r="AZ122" s="12">
        <f>SUM(AS111:AS122)</f>
        <v>128.41666666666666</v>
      </c>
      <c r="BA122" t="s">
        <v>516</v>
      </c>
      <c r="BB122">
        <v>135</v>
      </c>
      <c r="BC122" s="12">
        <f>SUM(AV111:AV122)</f>
        <v>873.79531250000002</v>
      </c>
      <c r="BD122">
        <v>11</v>
      </c>
      <c r="BE122">
        <v>8</v>
      </c>
      <c r="BF122">
        <v>1</v>
      </c>
      <c r="BG122">
        <v>11</v>
      </c>
      <c r="BH122" s="12">
        <f>BD122+BF122+(BE122+BG122)/12</f>
        <v>13.583333333333334</v>
      </c>
      <c r="BQ122" s="63"/>
    </row>
    <row r="123" spans="1:71" ht="30" x14ac:dyDescent="0.25">
      <c r="A123">
        <v>122</v>
      </c>
      <c r="B123">
        <v>27</v>
      </c>
      <c r="C123" s="2" t="s">
        <v>219</v>
      </c>
      <c r="D123" s="53">
        <v>7</v>
      </c>
      <c r="E123" s="58">
        <v>7</v>
      </c>
      <c r="F123" t="s">
        <v>523</v>
      </c>
      <c r="H123" t="s">
        <v>524</v>
      </c>
      <c r="I123" t="s">
        <v>525</v>
      </c>
      <c r="J123" s="27">
        <v>122</v>
      </c>
      <c r="L123" s="2" t="s">
        <v>70</v>
      </c>
      <c r="M123" s="2" t="s">
        <v>71</v>
      </c>
      <c r="Q123" t="s">
        <v>383</v>
      </c>
      <c r="R123" t="s">
        <v>526</v>
      </c>
      <c r="S123" t="s">
        <v>2564</v>
      </c>
      <c r="T123" s="10" t="s">
        <v>159</v>
      </c>
      <c r="W123" s="10" t="s">
        <v>159</v>
      </c>
      <c r="AA123" t="s">
        <v>482</v>
      </c>
      <c r="AD123" t="s">
        <v>482</v>
      </c>
      <c r="AI123">
        <v>3</v>
      </c>
      <c r="AJ123">
        <v>18</v>
      </c>
      <c r="AM123">
        <v>3</v>
      </c>
      <c r="AN123">
        <v>7</v>
      </c>
      <c r="AO123">
        <v>6</v>
      </c>
      <c r="AP123">
        <v>12</v>
      </c>
      <c r="AQ123">
        <v>13</v>
      </c>
      <c r="AS123" s="14">
        <f t="shared" si="5"/>
        <v>3.75</v>
      </c>
      <c r="AT123" s="15">
        <f t="shared" si="6"/>
        <v>2860.2615000000001</v>
      </c>
      <c r="AU123" s="14">
        <f t="shared" si="7"/>
        <v>3.375</v>
      </c>
      <c r="AV123" s="14">
        <f t="shared" si="8"/>
        <v>12.65625</v>
      </c>
      <c r="AW123" s="14">
        <f t="shared" si="9"/>
        <v>12.65</v>
      </c>
      <c r="BL123" t="s">
        <v>484</v>
      </c>
    </row>
    <row r="124" spans="1:71" x14ac:dyDescent="0.25">
      <c r="A124" s="2">
        <v>123</v>
      </c>
      <c r="B124">
        <v>27</v>
      </c>
      <c r="C124" s="2" t="s">
        <v>219</v>
      </c>
      <c r="D124" s="53"/>
      <c r="E124" s="58"/>
      <c r="F124" t="s">
        <v>523</v>
      </c>
      <c r="H124" t="s">
        <v>524</v>
      </c>
      <c r="I124" t="s">
        <v>525</v>
      </c>
      <c r="J124" s="28">
        <v>123</v>
      </c>
      <c r="L124" s="2" t="s">
        <v>118</v>
      </c>
      <c r="M124" s="6" t="s">
        <v>119</v>
      </c>
      <c r="Q124" t="s">
        <v>527</v>
      </c>
      <c r="S124" t="s">
        <v>2564</v>
      </c>
      <c r="T124" s="10" t="s">
        <v>122</v>
      </c>
      <c r="W124" s="10" t="s">
        <v>65</v>
      </c>
      <c r="AA124" t="s">
        <v>157</v>
      </c>
      <c r="AD124" t="s">
        <v>157</v>
      </c>
      <c r="AI124">
        <v>9</v>
      </c>
      <c r="AJ124">
        <v>0</v>
      </c>
      <c r="AM124">
        <v>3</v>
      </c>
      <c r="AN124">
        <v>7</v>
      </c>
      <c r="AO124">
        <v>6</v>
      </c>
      <c r="AP124">
        <v>30</v>
      </c>
      <c r="AQ124">
        <v>8</v>
      </c>
      <c r="AS124" s="14">
        <f t="shared" si="5"/>
        <v>9</v>
      </c>
      <c r="AT124" s="15">
        <f t="shared" si="6"/>
        <v>6864.6275999999998</v>
      </c>
      <c r="AU124" s="14">
        <f t="shared" si="7"/>
        <v>3.375</v>
      </c>
      <c r="AV124" s="14">
        <f t="shared" si="8"/>
        <v>30.375</v>
      </c>
      <c r="AW124" s="14">
        <f t="shared" si="9"/>
        <v>30.4</v>
      </c>
    </row>
    <row r="125" spans="1:71" x14ac:dyDescent="0.25">
      <c r="A125">
        <v>124</v>
      </c>
      <c r="B125">
        <v>27</v>
      </c>
      <c r="C125" s="2" t="s">
        <v>219</v>
      </c>
      <c r="D125" s="53"/>
      <c r="E125" s="58"/>
      <c r="F125" t="s">
        <v>523</v>
      </c>
      <c r="H125" t="s">
        <v>524</v>
      </c>
      <c r="I125" t="s">
        <v>525</v>
      </c>
      <c r="J125" s="27">
        <v>124</v>
      </c>
      <c r="L125" s="2" t="s">
        <v>529</v>
      </c>
      <c r="M125" t="s">
        <v>530</v>
      </c>
      <c r="Q125" t="s">
        <v>511</v>
      </c>
      <c r="R125" t="s">
        <v>531</v>
      </c>
      <c r="S125" t="s">
        <v>2564</v>
      </c>
      <c r="T125" s="10" t="s">
        <v>65</v>
      </c>
      <c r="W125" s="10" t="s">
        <v>159</v>
      </c>
      <c r="AA125" s="10" t="s">
        <v>159</v>
      </c>
      <c r="AB125" t="s">
        <v>287</v>
      </c>
      <c r="AD125" s="10" t="s">
        <v>159</v>
      </c>
      <c r="AE125" t="s">
        <v>287</v>
      </c>
      <c r="AI125">
        <v>22</v>
      </c>
      <c r="AJ125">
        <v>9</v>
      </c>
      <c r="AM125">
        <v>3</v>
      </c>
      <c r="AN125">
        <v>0</v>
      </c>
      <c r="AO125">
        <v>0</v>
      </c>
      <c r="AP125">
        <v>67</v>
      </c>
      <c r="AQ125">
        <v>2</v>
      </c>
      <c r="AS125" s="14">
        <f t="shared" si="5"/>
        <v>22.375</v>
      </c>
      <c r="AT125" s="15">
        <f t="shared" si="6"/>
        <v>17066.22695</v>
      </c>
      <c r="AU125" s="14">
        <f t="shared" si="7"/>
        <v>3</v>
      </c>
      <c r="AV125" s="14">
        <f t="shared" si="8"/>
        <v>67.125</v>
      </c>
      <c r="AW125" s="14">
        <f t="shared" si="9"/>
        <v>67.099999999999994</v>
      </c>
      <c r="BL125" t="s">
        <v>287</v>
      </c>
    </row>
    <row r="126" spans="1:71" x14ac:dyDescent="0.25">
      <c r="A126" s="2">
        <v>125</v>
      </c>
      <c r="B126">
        <v>27</v>
      </c>
      <c r="C126" s="2" t="s">
        <v>219</v>
      </c>
      <c r="D126" s="53"/>
      <c r="E126" s="58"/>
      <c r="F126" t="s">
        <v>523</v>
      </c>
      <c r="H126" t="s">
        <v>524</v>
      </c>
      <c r="I126" t="s">
        <v>525</v>
      </c>
      <c r="J126" s="28">
        <v>125</v>
      </c>
      <c r="L126" s="2" t="s">
        <v>118</v>
      </c>
      <c r="M126" s="6" t="s">
        <v>119</v>
      </c>
      <c r="Q126" t="s">
        <v>532</v>
      </c>
      <c r="S126" t="s">
        <v>2564</v>
      </c>
      <c r="T126" s="10" t="s">
        <v>420</v>
      </c>
      <c r="W126" s="10" t="s">
        <v>85</v>
      </c>
      <c r="AA126" t="s">
        <v>122</v>
      </c>
      <c r="AD126" t="s">
        <v>65</v>
      </c>
      <c r="AI126">
        <v>7</v>
      </c>
      <c r="AJ126">
        <v>23</v>
      </c>
      <c r="AM126">
        <v>5</v>
      </c>
      <c r="AN126">
        <v>5</v>
      </c>
      <c r="AO126">
        <v>0</v>
      </c>
      <c r="AP126">
        <v>41</v>
      </c>
      <c r="AQ126">
        <v>16</v>
      </c>
      <c r="AS126" s="14">
        <f t="shared" si="5"/>
        <v>7.958333333333333</v>
      </c>
      <c r="AT126" s="15">
        <f t="shared" si="6"/>
        <v>6070.1105166666666</v>
      </c>
      <c r="AU126" s="14">
        <f t="shared" si="7"/>
        <v>5.25</v>
      </c>
      <c r="AV126" s="14">
        <f t="shared" si="8"/>
        <v>41.78125</v>
      </c>
      <c r="AW126" s="14">
        <f t="shared" si="9"/>
        <v>41.8</v>
      </c>
    </row>
    <row r="127" spans="1:71" ht="30" x14ac:dyDescent="0.25">
      <c r="A127">
        <v>126</v>
      </c>
      <c r="B127">
        <v>27</v>
      </c>
      <c r="C127" s="2" t="s">
        <v>219</v>
      </c>
      <c r="D127" s="53"/>
      <c r="E127" s="58"/>
      <c r="F127" t="s">
        <v>523</v>
      </c>
      <c r="H127" t="s">
        <v>524</v>
      </c>
      <c r="I127" t="s">
        <v>525</v>
      </c>
      <c r="J127" s="25">
        <v>126</v>
      </c>
      <c r="L127" s="2" t="s">
        <v>70</v>
      </c>
      <c r="M127" s="2" t="s">
        <v>71</v>
      </c>
      <c r="Q127" t="s">
        <v>533</v>
      </c>
      <c r="S127" t="s">
        <v>2564</v>
      </c>
      <c r="T127" s="10" t="s">
        <v>534</v>
      </c>
      <c r="W127" s="10" t="s">
        <v>535</v>
      </c>
      <c r="AA127" t="s">
        <v>287</v>
      </c>
      <c r="AD127" t="s">
        <v>287</v>
      </c>
      <c r="AI127">
        <v>9</v>
      </c>
      <c r="AJ127">
        <v>18</v>
      </c>
      <c r="AM127">
        <v>11</v>
      </c>
      <c r="AN127">
        <v>9</v>
      </c>
      <c r="AO127">
        <v>0</v>
      </c>
      <c r="AP127">
        <v>111</v>
      </c>
      <c r="AQ127">
        <v>13</v>
      </c>
      <c r="AS127" s="14">
        <f t="shared" si="5"/>
        <v>9.75</v>
      </c>
      <c r="AT127" s="15">
        <f t="shared" si="6"/>
        <v>7436.6799000000001</v>
      </c>
      <c r="AU127" s="14">
        <f t="shared" si="7"/>
        <v>11.45</v>
      </c>
      <c r="AV127" s="14">
        <f t="shared" si="8"/>
        <v>111.63749999999999</v>
      </c>
      <c r="AW127" s="14">
        <f t="shared" si="9"/>
        <v>111.65</v>
      </c>
      <c r="BL127" t="s">
        <v>287</v>
      </c>
      <c r="BQ127" t="s">
        <v>78</v>
      </c>
    </row>
    <row r="128" spans="1:71" x14ac:dyDescent="0.25">
      <c r="A128" s="2">
        <v>127</v>
      </c>
      <c r="B128">
        <v>28</v>
      </c>
      <c r="C128" s="2" t="s">
        <v>219</v>
      </c>
      <c r="D128" s="53"/>
      <c r="E128" s="58"/>
      <c r="F128" t="s">
        <v>523</v>
      </c>
      <c r="H128" t="s">
        <v>524</v>
      </c>
      <c r="I128" t="s">
        <v>525</v>
      </c>
      <c r="J128" s="28">
        <v>127</v>
      </c>
      <c r="L128" s="2" t="s">
        <v>118</v>
      </c>
      <c r="M128" s="6" t="s">
        <v>119</v>
      </c>
      <c r="Q128" t="s">
        <v>537</v>
      </c>
      <c r="R128" t="s">
        <v>538</v>
      </c>
      <c r="S128" t="s">
        <v>2564</v>
      </c>
      <c r="T128" s="10" t="s">
        <v>539</v>
      </c>
      <c r="W128" s="10" t="s">
        <v>287</v>
      </c>
      <c r="AA128" s="10" t="s">
        <v>539</v>
      </c>
      <c r="AD128" t="s">
        <v>296</v>
      </c>
      <c r="AI128">
        <v>20</v>
      </c>
      <c r="AJ128">
        <v>14</v>
      </c>
      <c r="AM128">
        <v>1</v>
      </c>
      <c r="AN128">
        <v>8</v>
      </c>
      <c r="AO128">
        <v>6</v>
      </c>
      <c r="AP128">
        <v>29</v>
      </c>
      <c r="AQ128">
        <v>7</v>
      </c>
      <c r="AS128" s="14">
        <f t="shared" si="5"/>
        <v>20.583333333333332</v>
      </c>
      <c r="AT128" s="15">
        <f t="shared" si="6"/>
        <v>15699.657566666667</v>
      </c>
      <c r="AU128" s="14">
        <f t="shared" si="7"/>
        <v>1.4249999999999998</v>
      </c>
      <c r="AV128" s="14">
        <f t="shared" si="8"/>
        <v>29.331249999999994</v>
      </c>
      <c r="AW128" s="14">
        <f t="shared" si="9"/>
        <v>29.35</v>
      </c>
      <c r="BL128" t="s">
        <v>287</v>
      </c>
    </row>
    <row r="129" spans="1:69" ht="45" x14ac:dyDescent="0.25">
      <c r="A129">
        <v>128</v>
      </c>
      <c r="B129">
        <v>28</v>
      </c>
      <c r="C129" s="2" t="s">
        <v>219</v>
      </c>
      <c r="D129" s="53"/>
      <c r="E129" s="58"/>
      <c r="F129" t="s">
        <v>523</v>
      </c>
      <c r="H129" t="s">
        <v>524</v>
      </c>
      <c r="I129" t="s">
        <v>525</v>
      </c>
      <c r="J129" s="25">
        <v>128</v>
      </c>
      <c r="L129" s="7" t="s">
        <v>536</v>
      </c>
      <c r="M129" s="6" t="s">
        <v>541</v>
      </c>
      <c r="N129" t="s">
        <v>86</v>
      </c>
      <c r="Q129" t="s">
        <v>100</v>
      </c>
      <c r="S129" t="s">
        <v>2564</v>
      </c>
      <c r="T129" s="10" t="s">
        <v>159</v>
      </c>
      <c r="W129" s="10" t="s">
        <v>296</v>
      </c>
      <c r="AA129" t="s">
        <v>287</v>
      </c>
      <c r="AD129" t="s">
        <v>102</v>
      </c>
      <c r="AI129">
        <v>48</v>
      </c>
      <c r="AJ129">
        <v>6</v>
      </c>
      <c r="AM129">
        <v>12</v>
      </c>
      <c r="AN129">
        <v>0</v>
      </c>
      <c r="AO129">
        <v>0</v>
      </c>
      <c r="AP129">
        <v>579</v>
      </c>
      <c r="AQ129">
        <v>0</v>
      </c>
      <c r="AS129" s="14">
        <f t="shared" si="5"/>
        <v>48.25</v>
      </c>
      <c r="AT129" s="15">
        <f t="shared" si="6"/>
        <v>36802.031300000002</v>
      </c>
      <c r="AU129" s="14">
        <f t="shared" si="7"/>
        <v>12</v>
      </c>
      <c r="AV129" s="14">
        <f t="shared" si="8"/>
        <v>579</v>
      </c>
      <c r="AW129" s="14">
        <f t="shared" si="9"/>
        <v>579</v>
      </c>
      <c r="BL129" t="s">
        <v>287</v>
      </c>
      <c r="BQ129" t="s">
        <v>218</v>
      </c>
    </row>
    <row r="130" spans="1:69" x14ac:dyDescent="0.25">
      <c r="A130" s="2">
        <v>129</v>
      </c>
      <c r="B130">
        <v>28</v>
      </c>
      <c r="C130" s="2" t="s">
        <v>219</v>
      </c>
      <c r="D130" s="53"/>
      <c r="E130" s="58"/>
      <c r="F130" t="s">
        <v>523</v>
      </c>
      <c r="H130" t="s">
        <v>524</v>
      </c>
      <c r="I130" t="s">
        <v>525</v>
      </c>
      <c r="J130" s="26">
        <v>129</v>
      </c>
      <c r="L130" s="7" t="s">
        <v>12</v>
      </c>
      <c r="M130" s="63"/>
      <c r="O130" t="s">
        <v>86</v>
      </c>
      <c r="P130">
        <v>128</v>
      </c>
      <c r="S130" t="s">
        <v>2564</v>
      </c>
      <c r="AR130">
        <v>180</v>
      </c>
      <c r="AS130" s="14">
        <f t="shared" ref="AS130:AS193" si="10">AI130+AJ130/24</f>
        <v>0</v>
      </c>
      <c r="AT130" s="15">
        <f t="shared" ref="AT130:AT193" si="11">AS130*7.627364*100</f>
        <v>0</v>
      </c>
      <c r="AU130" s="14">
        <f t="shared" ref="AU130:AU193" si="12">AM130+AN130/20+AO130/240</f>
        <v>0</v>
      </c>
      <c r="AV130" s="14">
        <f t="shared" ref="AV130:AV193" si="13">AU130*AS130</f>
        <v>0</v>
      </c>
      <c r="AW130" s="14">
        <f t="shared" ref="AW130:AW193" si="14">AP130+AQ130/20</f>
        <v>0</v>
      </c>
      <c r="AX130" t="s">
        <v>1769</v>
      </c>
      <c r="AY130" t="s">
        <v>542</v>
      </c>
      <c r="AZ130" s="12">
        <f>SUM(AS123:AS130)</f>
        <v>121.66666666666667</v>
      </c>
      <c r="BA130" t="s">
        <v>543</v>
      </c>
      <c r="BB130">
        <v>180</v>
      </c>
      <c r="BC130" s="12">
        <f>SUM(AV123:AV130)</f>
        <v>871.90625</v>
      </c>
      <c r="BD130">
        <v>12</v>
      </c>
      <c r="BE130">
        <v>1</v>
      </c>
      <c r="BF130">
        <v>2</v>
      </c>
      <c r="BG130">
        <v>6</v>
      </c>
      <c r="BH130" s="12">
        <f>BD130+BF130+(BE130+BG130)/12</f>
        <v>14.583333333333334</v>
      </c>
    </row>
    <row r="131" spans="1:69" x14ac:dyDescent="0.25">
      <c r="A131">
        <v>130</v>
      </c>
      <c r="B131">
        <v>29</v>
      </c>
      <c r="C131" s="2" t="s">
        <v>219</v>
      </c>
      <c r="D131" s="53">
        <v>8</v>
      </c>
      <c r="E131" s="58">
        <v>8</v>
      </c>
      <c r="F131" t="s">
        <v>544</v>
      </c>
      <c r="G131" t="s">
        <v>200</v>
      </c>
      <c r="H131" t="s">
        <v>545</v>
      </c>
      <c r="I131" t="s">
        <v>547</v>
      </c>
      <c r="J131" s="27">
        <v>130</v>
      </c>
      <c r="L131" s="7" t="s">
        <v>548</v>
      </c>
      <c r="M131" s="6" t="s">
        <v>441</v>
      </c>
      <c r="Q131" t="s">
        <v>549</v>
      </c>
      <c r="S131" t="s">
        <v>2564</v>
      </c>
      <c r="T131" s="10" t="s">
        <v>550</v>
      </c>
      <c r="W131" s="10" t="s">
        <v>65</v>
      </c>
      <c r="AA131" t="s">
        <v>551</v>
      </c>
      <c r="AD131" t="s">
        <v>114</v>
      </c>
      <c r="AI131">
        <v>12</v>
      </c>
      <c r="AJ131">
        <v>2</v>
      </c>
      <c r="AM131">
        <v>6</v>
      </c>
      <c r="AN131">
        <v>3</v>
      </c>
      <c r="AO131">
        <v>0</v>
      </c>
      <c r="AP131">
        <v>74</v>
      </c>
      <c r="AQ131">
        <v>6</v>
      </c>
      <c r="AS131" s="14">
        <f t="shared" si="10"/>
        <v>12.083333333333334</v>
      </c>
      <c r="AT131" s="15">
        <f t="shared" si="11"/>
        <v>9216.3981666666677</v>
      </c>
      <c r="AU131" s="14">
        <f t="shared" si="12"/>
        <v>6.15</v>
      </c>
      <c r="AV131" s="14">
        <f t="shared" si="13"/>
        <v>74.312500000000014</v>
      </c>
      <c r="AW131" s="14">
        <f t="shared" si="14"/>
        <v>74.3</v>
      </c>
      <c r="BL131" t="s">
        <v>117</v>
      </c>
      <c r="BM131" t="s">
        <v>552</v>
      </c>
    </row>
    <row r="132" spans="1:69" ht="30" x14ac:dyDescent="0.25">
      <c r="A132" s="2">
        <v>131</v>
      </c>
      <c r="B132">
        <v>29</v>
      </c>
      <c r="C132" s="2" t="s">
        <v>219</v>
      </c>
      <c r="D132" s="53"/>
      <c r="E132" s="58"/>
      <c r="F132" t="s">
        <v>544</v>
      </c>
      <c r="G132" t="s">
        <v>200</v>
      </c>
      <c r="H132" t="s">
        <v>545</v>
      </c>
      <c r="I132" t="s">
        <v>547</v>
      </c>
      <c r="J132" s="26">
        <v>131</v>
      </c>
      <c r="L132" s="2" t="s">
        <v>70</v>
      </c>
      <c r="M132" s="2" t="s">
        <v>71</v>
      </c>
      <c r="Q132" t="s">
        <v>553</v>
      </c>
      <c r="S132" t="s">
        <v>2564</v>
      </c>
      <c r="T132" s="10" t="s">
        <v>420</v>
      </c>
      <c r="U132" t="s">
        <v>554</v>
      </c>
      <c r="W132" s="10" t="s">
        <v>555</v>
      </c>
      <c r="AA132" s="10" t="s">
        <v>420</v>
      </c>
      <c r="AD132" t="s">
        <v>100</v>
      </c>
      <c r="AI132">
        <v>15</v>
      </c>
      <c r="AJ132">
        <v>15</v>
      </c>
      <c r="AM132">
        <v>5</v>
      </c>
      <c r="AN132">
        <v>6</v>
      </c>
      <c r="AO132">
        <v>0</v>
      </c>
      <c r="AP132">
        <v>78</v>
      </c>
      <c r="AQ132">
        <v>10</v>
      </c>
      <c r="AS132" s="14">
        <f t="shared" si="10"/>
        <v>15.625</v>
      </c>
      <c r="AT132" s="15">
        <f t="shared" si="11"/>
        <v>11917.756249999999</v>
      </c>
      <c r="AU132" s="14">
        <f t="shared" si="12"/>
        <v>5.3</v>
      </c>
      <c r="AV132" s="14">
        <f t="shared" si="13"/>
        <v>82.8125</v>
      </c>
      <c r="AW132" s="14">
        <f t="shared" si="14"/>
        <v>78.5</v>
      </c>
      <c r="BL132" t="s">
        <v>244</v>
      </c>
    </row>
    <row r="133" spans="1:69" ht="14.25" customHeight="1" x14ac:dyDescent="0.25">
      <c r="A133">
        <v>132</v>
      </c>
      <c r="B133">
        <v>29</v>
      </c>
      <c r="C133" s="2" t="s">
        <v>219</v>
      </c>
      <c r="D133" s="53"/>
      <c r="E133" s="58"/>
      <c r="F133" t="s">
        <v>544</v>
      </c>
      <c r="G133" t="s">
        <v>200</v>
      </c>
      <c r="H133" t="s">
        <v>545</v>
      </c>
      <c r="I133" t="s">
        <v>547</v>
      </c>
      <c r="J133" s="25">
        <v>132</v>
      </c>
      <c r="L133" s="63" t="s">
        <v>171</v>
      </c>
      <c r="M133" s="63" t="s">
        <v>93</v>
      </c>
      <c r="Q133" t="s">
        <v>557</v>
      </c>
      <c r="R133" t="s">
        <v>558</v>
      </c>
      <c r="S133" t="s">
        <v>2565</v>
      </c>
      <c r="T133" s="10" t="s">
        <v>159</v>
      </c>
      <c r="U133" t="s">
        <v>376</v>
      </c>
      <c r="W133" s="10" t="s">
        <v>562</v>
      </c>
      <c r="X133" t="s">
        <v>563</v>
      </c>
      <c r="Y133" t="s">
        <v>564</v>
      </c>
      <c r="AA133" t="s">
        <v>65</v>
      </c>
      <c r="AB133" s="10" t="s">
        <v>159</v>
      </c>
      <c r="AD133" t="s">
        <v>100</v>
      </c>
      <c r="AE133" s="10" t="s">
        <v>159</v>
      </c>
      <c r="AI133">
        <v>27</v>
      </c>
      <c r="AJ133">
        <v>22</v>
      </c>
      <c r="AM133">
        <v>2</v>
      </c>
      <c r="AN133">
        <v>18</v>
      </c>
      <c r="AO133">
        <v>0</v>
      </c>
      <c r="AP133">
        <v>80</v>
      </c>
      <c r="AQ133">
        <v>19</v>
      </c>
      <c r="AS133" s="14">
        <f t="shared" si="10"/>
        <v>27.916666666666668</v>
      </c>
      <c r="AT133" s="15">
        <f t="shared" si="11"/>
        <v>21293.057833333332</v>
      </c>
      <c r="AU133" s="14">
        <f t="shared" si="12"/>
        <v>2.9</v>
      </c>
      <c r="AV133" s="14">
        <f t="shared" si="13"/>
        <v>80.958333333333329</v>
      </c>
      <c r="AW133" s="14">
        <f t="shared" si="14"/>
        <v>80.95</v>
      </c>
    </row>
    <row r="134" spans="1:69" ht="14.25" customHeight="1" x14ac:dyDescent="0.25">
      <c r="A134" s="2">
        <v>133</v>
      </c>
      <c r="B134">
        <v>30</v>
      </c>
      <c r="C134" s="2" t="s">
        <v>219</v>
      </c>
      <c r="D134" s="53"/>
      <c r="E134" s="58"/>
      <c r="F134" t="s">
        <v>544</v>
      </c>
      <c r="G134" t="s">
        <v>200</v>
      </c>
      <c r="H134" t="s">
        <v>545</v>
      </c>
      <c r="I134" t="s">
        <v>547</v>
      </c>
      <c r="J134" s="28">
        <v>133</v>
      </c>
      <c r="L134" s="6" t="s">
        <v>100</v>
      </c>
      <c r="M134" s="6" t="s">
        <v>100</v>
      </c>
      <c r="Q134" t="s">
        <v>406</v>
      </c>
      <c r="R134" t="s">
        <v>531</v>
      </c>
      <c r="S134" t="s">
        <v>2564</v>
      </c>
      <c r="T134" s="10" t="s">
        <v>565</v>
      </c>
      <c r="W134" s="10" t="s">
        <v>65</v>
      </c>
      <c r="AA134" t="s">
        <v>452</v>
      </c>
      <c r="AB134" t="s">
        <v>569</v>
      </c>
      <c r="AD134" t="s">
        <v>114</v>
      </c>
      <c r="AI134">
        <v>10</v>
      </c>
      <c r="AJ134">
        <v>5</v>
      </c>
      <c r="AM134">
        <v>10</v>
      </c>
      <c r="AN134">
        <v>10</v>
      </c>
      <c r="AO134">
        <v>0</v>
      </c>
      <c r="AP134">
        <v>107</v>
      </c>
      <c r="AQ134">
        <v>4</v>
      </c>
      <c r="AS134" s="14">
        <f t="shared" si="10"/>
        <v>10.208333333333334</v>
      </c>
      <c r="AT134" s="15">
        <f t="shared" si="11"/>
        <v>7786.2674166666666</v>
      </c>
      <c r="AU134" s="14">
        <f t="shared" si="12"/>
        <v>10.5</v>
      </c>
      <c r="AV134" s="14">
        <f t="shared" si="13"/>
        <v>107.1875</v>
      </c>
      <c r="AW134" s="14">
        <f t="shared" si="14"/>
        <v>107.2</v>
      </c>
      <c r="BL134" t="s">
        <v>117</v>
      </c>
    </row>
    <row r="135" spans="1:69" ht="30" x14ac:dyDescent="0.25">
      <c r="A135">
        <v>134</v>
      </c>
      <c r="B135">
        <v>30</v>
      </c>
      <c r="C135" s="2" t="s">
        <v>219</v>
      </c>
      <c r="D135" s="53"/>
      <c r="E135" s="58"/>
      <c r="F135" t="s">
        <v>544</v>
      </c>
      <c r="G135" t="s">
        <v>200</v>
      </c>
      <c r="H135" t="s">
        <v>545</v>
      </c>
      <c r="I135" t="s">
        <v>547</v>
      </c>
      <c r="J135" s="27">
        <v>134</v>
      </c>
      <c r="L135" s="2" t="s">
        <v>70</v>
      </c>
      <c r="M135" s="2" t="s">
        <v>71</v>
      </c>
      <c r="Q135" t="s">
        <v>570</v>
      </c>
      <c r="R135" t="s">
        <v>571</v>
      </c>
      <c r="S135" t="s">
        <v>2564</v>
      </c>
      <c r="T135" s="10" t="s">
        <v>452</v>
      </c>
      <c r="W135" s="10" t="s">
        <v>287</v>
      </c>
      <c r="AA135" t="s">
        <v>270</v>
      </c>
      <c r="AB135" t="s">
        <v>574</v>
      </c>
      <c r="AC135" t="s">
        <v>575</v>
      </c>
      <c r="AD135" t="s">
        <v>114</v>
      </c>
      <c r="AI135">
        <v>10</v>
      </c>
      <c r="AJ135">
        <v>11</v>
      </c>
      <c r="AM135">
        <v>5</v>
      </c>
      <c r="AN135">
        <v>1</v>
      </c>
      <c r="AO135">
        <v>6</v>
      </c>
      <c r="AP135">
        <v>53</v>
      </c>
      <c r="AQ135">
        <v>1</v>
      </c>
      <c r="AS135" s="14">
        <f t="shared" si="10"/>
        <v>10.458333333333334</v>
      </c>
      <c r="AT135" s="15">
        <f t="shared" si="11"/>
        <v>7976.9515166666661</v>
      </c>
      <c r="AU135" s="14">
        <f t="shared" si="12"/>
        <v>5.0750000000000002</v>
      </c>
      <c r="AV135" s="14">
        <f t="shared" si="13"/>
        <v>53.076041666666669</v>
      </c>
      <c r="AW135" s="14">
        <f t="shared" si="14"/>
        <v>53.05</v>
      </c>
      <c r="BL135" t="s">
        <v>287</v>
      </c>
    </row>
    <row r="136" spans="1:69" ht="30" x14ac:dyDescent="0.25">
      <c r="A136" s="2">
        <v>135</v>
      </c>
      <c r="B136">
        <v>30</v>
      </c>
      <c r="C136" s="2" t="s">
        <v>219</v>
      </c>
      <c r="D136" s="53"/>
      <c r="E136" s="58"/>
      <c r="F136" t="s">
        <v>544</v>
      </c>
      <c r="G136" t="s">
        <v>200</v>
      </c>
      <c r="H136" t="s">
        <v>545</v>
      </c>
      <c r="I136" t="s">
        <v>547</v>
      </c>
      <c r="J136" s="26">
        <v>135</v>
      </c>
      <c r="L136" s="2" t="s">
        <v>70</v>
      </c>
      <c r="M136" s="2" t="s">
        <v>71</v>
      </c>
      <c r="Q136" t="s">
        <v>576</v>
      </c>
      <c r="S136" t="s">
        <v>2564</v>
      </c>
      <c r="T136" s="10" t="s">
        <v>577</v>
      </c>
      <c r="W136" s="10" t="s">
        <v>578</v>
      </c>
      <c r="X136" t="s">
        <v>579</v>
      </c>
      <c r="AA136" t="s">
        <v>102</v>
      </c>
      <c r="AD136" t="s">
        <v>580</v>
      </c>
      <c r="AI136">
        <v>6</v>
      </c>
      <c r="AJ136">
        <v>20</v>
      </c>
      <c r="AM136">
        <v>5</v>
      </c>
      <c r="AN136">
        <v>19</v>
      </c>
      <c r="AO136">
        <v>6</v>
      </c>
      <c r="AP136">
        <v>40</v>
      </c>
      <c r="AQ136">
        <v>16</v>
      </c>
      <c r="AS136" s="14">
        <f t="shared" si="10"/>
        <v>6.833333333333333</v>
      </c>
      <c r="AT136" s="15">
        <f t="shared" si="11"/>
        <v>5212.0320666666667</v>
      </c>
      <c r="AU136" s="14">
        <f t="shared" si="12"/>
        <v>5.9750000000000005</v>
      </c>
      <c r="AV136" s="14">
        <f t="shared" si="13"/>
        <v>40.829166666666666</v>
      </c>
      <c r="AW136" s="14">
        <f t="shared" si="14"/>
        <v>40.799999999999997</v>
      </c>
      <c r="BL136" t="s">
        <v>117</v>
      </c>
      <c r="BM136" t="s">
        <v>168</v>
      </c>
      <c r="BQ136" t="s">
        <v>412</v>
      </c>
    </row>
    <row r="137" spans="1:69" ht="30" x14ac:dyDescent="0.25">
      <c r="A137">
        <v>136</v>
      </c>
      <c r="B137">
        <v>31</v>
      </c>
      <c r="C137" s="2" t="s">
        <v>219</v>
      </c>
      <c r="D137" s="53"/>
      <c r="E137" s="58"/>
      <c r="F137" t="s">
        <v>544</v>
      </c>
      <c r="G137" t="s">
        <v>200</v>
      </c>
      <c r="H137" t="s">
        <v>545</v>
      </c>
      <c r="I137" t="s">
        <v>547</v>
      </c>
      <c r="J137" s="25">
        <v>136</v>
      </c>
      <c r="L137" s="2" t="s">
        <v>70</v>
      </c>
      <c r="M137" s="2" t="s">
        <v>71</v>
      </c>
      <c r="Q137" t="s">
        <v>581</v>
      </c>
      <c r="S137" t="s">
        <v>2564</v>
      </c>
      <c r="T137" s="10" t="s">
        <v>65</v>
      </c>
      <c r="U137" t="s">
        <v>582</v>
      </c>
      <c r="W137" s="10" t="s">
        <v>159</v>
      </c>
      <c r="X137" t="s">
        <v>582</v>
      </c>
      <c r="AA137" s="10" t="s">
        <v>159</v>
      </c>
      <c r="AB137" t="s">
        <v>91</v>
      </c>
      <c r="AD137" t="s">
        <v>187</v>
      </c>
      <c r="AI137">
        <v>42</v>
      </c>
      <c r="AJ137">
        <v>16</v>
      </c>
      <c r="AM137">
        <v>5</v>
      </c>
      <c r="AN137">
        <v>12</v>
      </c>
      <c r="AO137">
        <v>6</v>
      </c>
      <c r="AP137">
        <v>240</v>
      </c>
      <c r="AQ137">
        <v>5</v>
      </c>
      <c r="AS137" s="14">
        <f t="shared" si="10"/>
        <v>42.666666666666664</v>
      </c>
      <c r="AT137" s="15">
        <f t="shared" si="11"/>
        <v>32543.419733333332</v>
      </c>
      <c r="AU137" s="14">
        <f t="shared" si="12"/>
        <v>5.625</v>
      </c>
      <c r="AV137" s="14">
        <f t="shared" si="13"/>
        <v>240</v>
      </c>
      <c r="AW137" s="14">
        <f t="shared" si="14"/>
        <v>240.25</v>
      </c>
    </row>
    <row r="138" spans="1:69" ht="30" x14ac:dyDescent="0.25">
      <c r="A138" s="2">
        <v>137</v>
      </c>
      <c r="B138">
        <v>31</v>
      </c>
      <c r="C138" s="2" t="s">
        <v>219</v>
      </c>
      <c r="D138" s="53"/>
      <c r="E138" s="58"/>
      <c r="F138" t="s">
        <v>544</v>
      </c>
      <c r="G138" t="s">
        <v>200</v>
      </c>
      <c r="H138" t="s">
        <v>545</v>
      </c>
      <c r="I138" t="s">
        <v>547</v>
      </c>
      <c r="J138" s="28">
        <v>137</v>
      </c>
      <c r="L138" s="2" t="s">
        <v>70</v>
      </c>
      <c r="M138" s="2" t="s">
        <v>71</v>
      </c>
      <c r="Q138" t="s">
        <v>584</v>
      </c>
      <c r="S138" t="s">
        <v>2564</v>
      </c>
      <c r="T138" s="10" t="s">
        <v>569</v>
      </c>
      <c r="U138" t="s">
        <v>452</v>
      </c>
      <c r="W138" s="10" t="s">
        <v>452</v>
      </c>
      <c r="AA138" t="s">
        <v>287</v>
      </c>
      <c r="AD138" s="10" t="s">
        <v>452</v>
      </c>
      <c r="AI138">
        <v>4</v>
      </c>
      <c r="AJ138">
        <v>17</v>
      </c>
      <c r="AM138">
        <v>10</v>
      </c>
      <c r="AN138">
        <v>10</v>
      </c>
      <c r="AO138">
        <v>0</v>
      </c>
      <c r="AP138">
        <v>51</v>
      </c>
      <c r="AQ138">
        <v>12</v>
      </c>
      <c r="AS138" s="14">
        <f t="shared" si="10"/>
        <v>4.708333333333333</v>
      </c>
      <c r="AT138" s="15">
        <f t="shared" si="11"/>
        <v>3591.2172166666664</v>
      </c>
      <c r="AU138" s="14">
        <f t="shared" si="12"/>
        <v>10.5</v>
      </c>
      <c r="AV138" s="14">
        <f t="shared" si="13"/>
        <v>49.4375</v>
      </c>
      <c r="AW138" s="14">
        <f t="shared" si="14"/>
        <v>51.6</v>
      </c>
      <c r="BL138" t="s">
        <v>287</v>
      </c>
    </row>
    <row r="139" spans="1:69" ht="45" x14ac:dyDescent="0.25">
      <c r="A139">
        <v>138</v>
      </c>
      <c r="B139">
        <v>31</v>
      </c>
      <c r="C139" s="2" t="s">
        <v>219</v>
      </c>
      <c r="D139" s="53"/>
      <c r="E139" s="58"/>
      <c r="F139" t="s">
        <v>544</v>
      </c>
      <c r="G139" t="s">
        <v>200</v>
      </c>
      <c r="H139" t="s">
        <v>545</v>
      </c>
      <c r="I139" t="s">
        <v>547</v>
      </c>
      <c r="J139" s="27">
        <v>138</v>
      </c>
      <c r="L139" s="2" t="s">
        <v>70</v>
      </c>
      <c r="M139" s="2" t="s">
        <v>587</v>
      </c>
      <c r="N139" t="s">
        <v>86</v>
      </c>
      <c r="Q139" t="s">
        <v>585</v>
      </c>
      <c r="S139" t="s">
        <v>2564</v>
      </c>
      <c r="T139" s="10" t="s">
        <v>193</v>
      </c>
      <c r="W139" s="10" t="s">
        <v>114</v>
      </c>
      <c r="AA139" t="s">
        <v>452</v>
      </c>
      <c r="AB139" t="s">
        <v>586</v>
      </c>
      <c r="AD139" t="s">
        <v>114</v>
      </c>
      <c r="AI139">
        <v>86</v>
      </c>
      <c r="AJ139">
        <v>21</v>
      </c>
      <c r="AM139">
        <v>6</v>
      </c>
      <c r="AN139">
        <v>0</v>
      </c>
      <c r="AO139">
        <v>0</v>
      </c>
      <c r="AP139">
        <v>521</v>
      </c>
      <c r="AQ139">
        <v>5</v>
      </c>
      <c r="AS139" s="14">
        <f t="shared" si="10"/>
        <v>86.875</v>
      </c>
      <c r="AT139" s="15">
        <f t="shared" si="11"/>
        <v>66262.724749999994</v>
      </c>
      <c r="AU139" s="14">
        <f t="shared" si="12"/>
        <v>6</v>
      </c>
      <c r="AV139" s="14">
        <f t="shared" si="13"/>
        <v>521.25</v>
      </c>
      <c r="AW139" s="14">
        <f t="shared" si="14"/>
        <v>521.25</v>
      </c>
      <c r="BL139" t="s">
        <v>117</v>
      </c>
    </row>
    <row r="140" spans="1:69" x14ac:dyDescent="0.25">
      <c r="A140" s="2">
        <v>139</v>
      </c>
      <c r="B140">
        <v>31</v>
      </c>
      <c r="C140" s="2" t="s">
        <v>219</v>
      </c>
      <c r="D140" s="53"/>
      <c r="E140" s="58"/>
      <c r="F140" t="s">
        <v>544</v>
      </c>
      <c r="G140" t="s">
        <v>200</v>
      </c>
      <c r="H140" t="s">
        <v>545</v>
      </c>
      <c r="I140" t="s">
        <v>547</v>
      </c>
      <c r="J140" s="28">
        <v>139</v>
      </c>
      <c r="L140" s="7" t="s">
        <v>12</v>
      </c>
      <c r="M140" s="63"/>
      <c r="O140" t="s">
        <v>86</v>
      </c>
      <c r="P140">
        <v>138</v>
      </c>
      <c r="S140" t="s">
        <v>2564</v>
      </c>
      <c r="AR140">
        <v>60</v>
      </c>
      <c r="AS140" s="14">
        <f t="shared" si="10"/>
        <v>0</v>
      </c>
      <c r="AT140" s="15">
        <f t="shared" si="11"/>
        <v>0</v>
      </c>
      <c r="AU140" s="14">
        <f t="shared" si="12"/>
        <v>0</v>
      </c>
      <c r="AV140" s="14">
        <f t="shared" si="13"/>
        <v>0</v>
      </c>
      <c r="AW140" s="14">
        <f t="shared" si="14"/>
        <v>0</v>
      </c>
      <c r="AX140" t="s">
        <v>1770</v>
      </c>
      <c r="AY140" t="s">
        <v>588</v>
      </c>
      <c r="AZ140" s="12">
        <f>SUM(AS131:AS140)</f>
        <v>217.375</v>
      </c>
      <c r="BA140" t="s">
        <v>589</v>
      </c>
      <c r="BB140">
        <v>60</v>
      </c>
      <c r="BC140" s="12">
        <f>SUM(AV131:AV140)</f>
        <v>1249.8635416666666</v>
      </c>
      <c r="BD140">
        <v>17</v>
      </c>
      <c r="BE140">
        <v>5</v>
      </c>
      <c r="BF140">
        <v>0</v>
      </c>
      <c r="BG140">
        <v>10</v>
      </c>
      <c r="BH140" s="12">
        <f>BD140+BF140+(BE140+BG140)/12</f>
        <v>18.25</v>
      </c>
    </row>
    <row r="141" spans="1:69" ht="30" x14ac:dyDescent="0.25">
      <c r="A141">
        <v>140</v>
      </c>
      <c r="B141">
        <v>32</v>
      </c>
      <c r="C141" s="2" t="s">
        <v>219</v>
      </c>
      <c r="D141" s="53">
        <v>9</v>
      </c>
      <c r="E141" s="58">
        <v>9</v>
      </c>
      <c r="F141" t="s">
        <v>590</v>
      </c>
      <c r="J141" s="27">
        <v>140</v>
      </c>
      <c r="L141" s="2" t="s">
        <v>593</v>
      </c>
      <c r="M141" s="6" t="s">
        <v>592</v>
      </c>
      <c r="N141" t="s">
        <v>86</v>
      </c>
      <c r="Q141" t="s">
        <v>594</v>
      </c>
      <c r="S141" t="s">
        <v>2564</v>
      </c>
      <c r="T141" s="10" t="s">
        <v>296</v>
      </c>
      <c r="W141" s="10" t="s">
        <v>74</v>
      </c>
      <c r="AA141" t="s">
        <v>287</v>
      </c>
      <c r="AD141" t="s">
        <v>287</v>
      </c>
      <c r="AI141">
        <v>5</v>
      </c>
      <c r="AJ141">
        <v>3</v>
      </c>
      <c r="AM141">
        <v>6</v>
      </c>
      <c r="AN141">
        <v>7</v>
      </c>
      <c r="AO141">
        <v>6</v>
      </c>
      <c r="AP141">
        <v>32</v>
      </c>
      <c r="AQ141">
        <v>13</v>
      </c>
      <c r="AS141" s="14">
        <f t="shared" si="10"/>
        <v>5.125</v>
      </c>
      <c r="AT141" s="15">
        <f t="shared" si="11"/>
        <v>3909.02405</v>
      </c>
      <c r="AU141" s="14">
        <f t="shared" si="12"/>
        <v>6.375</v>
      </c>
      <c r="AV141" s="14">
        <f t="shared" si="13"/>
        <v>32.671875</v>
      </c>
      <c r="AW141" s="14">
        <f t="shared" si="14"/>
        <v>32.65</v>
      </c>
      <c r="BL141" t="s">
        <v>287</v>
      </c>
      <c r="BM141" t="s">
        <v>167</v>
      </c>
      <c r="BQ141" t="s">
        <v>78</v>
      </c>
    </row>
    <row r="142" spans="1:69" x14ac:dyDescent="0.25">
      <c r="A142" s="2">
        <v>141</v>
      </c>
      <c r="B142">
        <v>32</v>
      </c>
      <c r="C142" s="2" t="s">
        <v>219</v>
      </c>
      <c r="D142" s="53"/>
      <c r="E142" s="58"/>
      <c r="F142" t="s">
        <v>590</v>
      </c>
      <c r="J142" s="28">
        <v>141</v>
      </c>
      <c r="L142" s="7" t="s">
        <v>12</v>
      </c>
      <c r="O142" t="s">
        <v>86</v>
      </c>
      <c r="P142">
        <v>140</v>
      </c>
      <c r="S142" t="s">
        <v>2564</v>
      </c>
      <c r="AR142">
        <v>72</v>
      </c>
      <c r="AS142" s="14">
        <f t="shared" si="10"/>
        <v>0</v>
      </c>
      <c r="AT142" s="15">
        <f t="shared" si="11"/>
        <v>0</v>
      </c>
      <c r="AU142" s="14">
        <f t="shared" si="12"/>
        <v>0</v>
      </c>
      <c r="AV142" s="14">
        <f t="shared" si="13"/>
        <v>0</v>
      </c>
      <c r="AW142" s="14">
        <f t="shared" si="14"/>
        <v>0</v>
      </c>
      <c r="AX142" t="s">
        <v>1771</v>
      </c>
      <c r="AY142" t="s">
        <v>595</v>
      </c>
      <c r="AZ142" s="12">
        <f>SUM(AS141:AS142)</f>
        <v>5.125</v>
      </c>
      <c r="BA142" t="s">
        <v>596</v>
      </c>
      <c r="BB142">
        <v>72</v>
      </c>
      <c r="BC142" s="12">
        <f>SUM(AV141:AV142)</f>
        <v>32.671875</v>
      </c>
      <c r="BD142">
        <v>0</v>
      </c>
      <c r="BE142">
        <v>5</v>
      </c>
      <c r="BF142">
        <v>1</v>
      </c>
      <c r="BG142">
        <v>0</v>
      </c>
      <c r="BH142" s="12">
        <f>BD142+BF142+(BE142+BG142)/12</f>
        <v>1.4166666666666667</v>
      </c>
    </row>
    <row r="143" spans="1:69" ht="30" x14ac:dyDescent="0.25">
      <c r="A143">
        <v>142</v>
      </c>
      <c r="B143">
        <v>32</v>
      </c>
      <c r="C143" s="2" t="s">
        <v>219</v>
      </c>
      <c r="D143" s="53">
        <v>10</v>
      </c>
      <c r="E143" s="58">
        <v>10</v>
      </c>
      <c r="F143" t="s">
        <v>597</v>
      </c>
      <c r="J143" s="25">
        <v>142</v>
      </c>
      <c r="L143" s="7" t="s">
        <v>599</v>
      </c>
      <c r="M143" s="6" t="s">
        <v>621</v>
      </c>
      <c r="Q143" t="s">
        <v>659</v>
      </c>
      <c r="R143" t="s">
        <v>600</v>
      </c>
      <c r="S143" t="s">
        <v>2564</v>
      </c>
      <c r="T143" s="10" t="s">
        <v>117</v>
      </c>
      <c r="W143" s="10" t="s">
        <v>602</v>
      </c>
      <c r="X143" t="s">
        <v>601</v>
      </c>
      <c r="AA143" t="s">
        <v>497</v>
      </c>
      <c r="AD143" t="s">
        <v>603</v>
      </c>
      <c r="AI143">
        <v>39</v>
      </c>
      <c r="AJ143">
        <v>16</v>
      </c>
      <c r="AM143">
        <v>6</v>
      </c>
      <c r="AN143">
        <v>0</v>
      </c>
      <c r="AO143">
        <v>0</v>
      </c>
      <c r="AP143">
        <v>238</v>
      </c>
      <c r="AQ143">
        <v>0</v>
      </c>
      <c r="AS143" s="14">
        <f t="shared" si="10"/>
        <v>39.666666666666664</v>
      </c>
      <c r="AT143" s="15">
        <f t="shared" si="11"/>
        <v>30255.210533333331</v>
      </c>
      <c r="AU143" s="14">
        <f t="shared" si="12"/>
        <v>6</v>
      </c>
      <c r="AV143" s="14">
        <f t="shared" si="13"/>
        <v>238</v>
      </c>
      <c r="AW143" s="14">
        <f t="shared" si="14"/>
        <v>238</v>
      </c>
      <c r="BL143" t="s">
        <v>117</v>
      </c>
    </row>
    <row r="144" spans="1:69" ht="45" x14ac:dyDescent="0.25">
      <c r="A144" s="2">
        <v>143</v>
      </c>
      <c r="B144">
        <v>33</v>
      </c>
      <c r="C144" s="2" t="s">
        <v>219</v>
      </c>
      <c r="D144" s="53"/>
      <c r="E144" s="58"/>
      <c r="F144" t="s">
        <v>597</v>
      </c>
      <c r="J144" s="26">
        <v>143</v>
      </c>
      <c r="L144" s="2" t="s">
        <v>604</v>
      </c>
      <c r="M144" s="6" t="s">
        <v>605</v>
      </c>
      <c r="N144" t="s">
        <v>86</v>
      </c>
      <c r="Q144" t="s">
        <v>459</v>
      </c>
      <c r="S144" t="s">
        <v>2564</v>
      </c>
      <c r="T144" t="s">
        <v>182</v>
      </c>
      <c r="U144" t="s">
        <v>609</v>
      </c>
      <c r="W144" t="s">
        <v>607</v>
      </c>
      <c r="X144" t="s">
        <v>603</v>
      </c>
      <c r="AA144" t="s">
        <v>91</v>
      </c>
      <c r="AB144" t="s">
        <v>493</v>
      </c>
      <c r="AD144" t="s">
        <v>65</v>
      </c>
      <c r="AI144">
        <v>45</v>
      </c>
      <c r="AJ144">
        <v>1</v>
      </c>
      <c r="AM144">
        <v>6</v>
      </c>
      <c r="AN144">
        <v>4</v>
      </c>
      <c r="AO144">
        <v>6</v>
      </c>
      <c r="AP144">
        <v>280</v>
      </c>
      <c r="AQ144">
        <v>8</v>
      </c>
      <c r="AS144" s="14">
        <f t="shared" si="10"/>
        <v>45.041666666666664</v>
      </c>
      <c r="AT144" s="15">
        <f t="shared" si="11"/>
        <v>34354.91868333333</v>
      </c>
      <c r="AU144" s="14">
        <f t="shared" si="12"/>
        <v>6.2250000000000005</v>
      </c>
      <c r="AV144" s="14">
        <f t="shared" si="13"/>
        <v>280.38437500000003</v>
      </c>
      <c r="AW144" s="14">
        <f t="shared" si="14"/>
        <v>280.39999999999998</v>
      </c>
      <c r="BL144" t="s">
        <v>117</v>
      </c>
      <c r="BM144" t="s">
        <v>167</v>
      </c>
    </row>
    <row r="145" spans="1:69" x14ac:dyDescent="0.25">
      <c r="A145" s="63">
        <v>144</v>
      </c>
      <c r="B145">
        <v>33</v>
      </c>
      <c r="C145" s="2" t="s">
        <v>219</v>
      </c>
      <c r="D145" s="53"/>
      <c r="E145" s="58"/>
      <c r="F145" t="s">
        <v>597</v>
      </c>
      <c r="J145" s="68">
        <v>144</v>
      </c>
      <c r="L145" s="7" t="s">
        <v>12</v>
      </c>
      <c r="O145" t="s">
        <v>86</v>
      </c>
      <c r="P145">
        <v>143</v>
      </c>
      <c r="S145" t="s">
        <v>2564</v>
      </c>
      <c r="AR145">
        <v>90</v>
      </c>
      <c r="AS145" s="14">
        <f t="shared" si="10"/>
        <v>0</v>
      </c>
      <c r="AT145" s="15">
        <f t="shared" si="11"/>
        <v>0</v>
      </c>
      <c r="AU145" s="14">
        <f t="shared" si="12"/>
        <v>0</v>
      </c>
      <c r="AV145" s="14">
        <f t="shared" si="13"/>
        <v>0</v>
      </c>
      <c r="AW145" s="14">
        <f t="shared" si="14"/>
        <v>0</v>
      </c>
    </row>
    <row r="146" spans="1:69" ht="30" x14ac:dyDescent="0.25">
      <c r="A146" s="2">
        <v>145</v>
      </c>
      <c r="B146">
        <v>33</v>
      </c>
      <c r="C146" s="2" t="s">
        <v>219</v>
      </c>
      <c r="D146" s="53"/>
      <c r="E146" s="58"/>
      <c r="F146" t="s">
        <v>597</v>
      </c>
      <c r="J146" s="26">
        <v>145</v>
      </c>
      <c r="L146" s="2" t="s">
        <v>70</v>
      </c>
      <c r="M146" s="2" t="s">
        <v>71</v>
      </c>
      <c r="Q146" t="s">
        <v>610</v>
      </c>
      <c r="S146" t="s">
        <v>2564</v>
      </c>
      <c r="T146" t="s">
        <v>91</v>
      </c>
      <c r="W146" t="s">
        <v>296</v>
      </c>
      <c r="AA146" t="s">
        <v>117</v>
      </c>
      <c r="AD146" t="s">
        <v>117</v>
      </c>
      <c r="AI146">
        <v>8</v>
      </c>
      <c r="AJ146">
        <v>3</v>
      </c>
      <c r="AM146">
        <v>5</v>
      </c>
      <c r="AN146">
        <v>4</v>
      </c>
      <c r="AO146">
        <v>6</v>
      </c>
      <c r="AP146">
        <v>42</v>
      </c>
      <c r="AQ146">
        <v>9</v>
      </c>
      <c r="AS146" s="14">
        <f t="shared" si="10"/>
        <v>8.125</v>
      </c>
      <c r="AT146" s="15">
        <f t="shared" si="11"/>
        <v>6197.2332500000002</v>
      </c>
      <c r="AU146" s="14">
        <f t="shared" si="12"/>
        <v>5.2250000000000005</v>
      </c>
      <c r="AV146" s="14">
        <f t="shared" si="13"/>
        <v>42.453125000000007</v>
      </c>
      <c r="AW146" s="14">
        <f t="shared" si="14"/>
        <v>42.45</v>
      </c>
      <c r="AX146" t="s">
        <v>1772</v>
      </c>
      <c r="AY146" t="s">
        <v>611</v>
      </c>
      <c r="AZ146" s="12">
        <f>SUM(AS143:AS146)</f>
        <v>92.833333333333329</v>
      </c>
      <c r="BA146" t="s">
        <v>612</v>
      </c>
      <c r="BB146">
        <v>90</v>
      </c>
      <c r="BC146" s="12">
        <f>SUM(AV143:AV146)</f>
        <v>560.83750000000009</v>
      </c>
      <c r="BD146">
        <v>7</v>
      </c>
      <c r="BE146">
        <v>8</v>
      </c>
      <c r="BF146">
        <v>1</v>
      </c>
      <c r="BG146">
        <v>3</v>
      </c>
      <c r="BH146" s="12">
        <f>BD146+BF146+(BE146+BG146)/12</f>
        <v>8.9166666666666661</v>
      </c>
      <c r="BL146" t="s">
        <v>117</v>
      </c>
    </row>
    <row r="147" spans="1:69" x14ac:dyDescent="0.25">
      <c r="A147">
        <v>146</v>
      </c>
      <c r="B147">
        <v>34</v>
      </c>
      <c r="C147" s="2" t="s">
        <v>219</v>
      </c>
      <c r="D147" s="53">
        <v>11</v>
      </c>
      <c r="E147" s="58">
        <v>11</v>
      </c>
      <c r="F147" t="s">
        <v>613</v>
      </c>
      <c r="J147" s="27">
        <v>146</v>
      </c>
      <c r="L147" s="63" t="s">
        <v>92</v>
      </c>
      <c r="M147" s="63" t="s">
        <v>93</v>
      </c>
      <c r="Q147" t="s">
        <v>614</v>
      </c>
      <c r="S147" t="s">
        <v>2564</v>
      </c>
      <c r="T147" t="s">
        <v>615</v>
      </c>
      <c r="W147" t="s">
        <v>615</v>
      </c>
      <c r="AA147" t="s">
        <v>205</v>
      </c>
      <c r="AD147" t="s">
        <v>616</v>
      </c>
      <c r="AI147">
        <v>40</v>
      </c>
      <c r="AJ147">
        <v>20</v>
      </c>
      <c r="AM147">
        <v>1</v>
      </c>
      <c r="AN147">
        <v>17</v>
      </c>
      <c r="AO147">
        <v>6</v>
      </c>
      <c r="AP147">
        <v>76</v>
      </c>
      <c r="AQ147">
        <v>11</v>
      </c>
      <c r="AS147" s="14">
        <f t="shared" si="10"/>
        <v>40.833333333333336</v>
      </c>
      <c r="AT147" s="15">
        <f t="shared" si="11"/>
        <v>31145.069666666666</v>
      </c>
      <c r="AU147" s="14">
        <f t="shared" si="12"/>
        <v>1.875</v>
      </c>
      <c r="AV147" s="14">
        <f t="shared" si="13"/>
        <v>76.5625</v>
      </c>
      <c r="AW147" s="14">
        <f t="shared" si="14"/>
        <v>76.55</v>
      </c>
    </row>
    <row r="148" spans="1:69" ht="30" x14ac:dyDescent="0.25">
      <c r="A148" s="2">
        <v>147</v>
      </c>
      <c r="B148">
        <v>34</v>
      </c>
      <c r="C148" s="2" t="s">
        <v>219</v>
      </c>
      <c r="D148" s="53"/>
      <c r="E148" s="58"/>
      <c r="F148" t="s">
        <v>613</v>
      </c>
      <c r="J148" s="28">
        <v>147</v>
      </c>
      <c r="L148" s="2" t="s">
        <v>70</v>
      </c>
      <c r="M148" s="2" t="s">
        <v>71</v>
      </c>
      <c r="Q148" t="s">
        <v>120</v>
      </c>
      <c r="S148" t="s">
        <v>2564</v>
      </c>
      <c r="T148" t="s">
        <v>296</v>
      </c>
      <c r="W148" t="s">
        <v>83</v>
      </c>
      <c r="X148" t="s">
        <v>617</v>
      </c>
      <c r="AA148" t="s">
        <v>617</v>
      </c>
      <c r="AD148" t="s">
        <v>617</v>
      </c>
      <c r="AE148" t="s">
        <v>1227</v>
      </c>
      <c r="AF148" t="s">
        <v>83</v>
      </c>
      <c r="AI148">
        <v>67</v>
      </c>
      <c r="AJ148">
        <v>23</v>
      </c>
      <c r="AM148">
        <v>4</v>
      </c>
      <c r="AN148">
        <v>0</v>
      </c>
      <c r="AO148">
        <v>6</v>
      </c>
      <c r="AP148">
        <v>273</v>
      </c>
      <c r="AQ148">
        <v>11</v>
      </c>
      <c r="AS148" s="14">
        <f t="shared" si="10"/>
        <v>67.958333333333329</v>
      </c>
      <c r="AT148" s="15">
        <f t="shared" si="11"/>
        <v>51834.294516666661</v>
      </c>
      <c r="AU148" s="14">
        <f t="shared" si="12"/>
        <v>4.0250000000000004</v>
      </c>
      <c r="AV148" s="14">
        <f t="shared" si="13"/>
        <v>273.53229166666665</v>
      </c>
      <c r="AW148" s="14">
        <f t="shared" si="14"/>
        <v>273.55</v>
      </c>
    </row>
    <row r="149" spans="1:69" x14ac:dyDescent="0.25">
      <c r="A149">
        <v>148</v>
      </c>
      <c r="B149">
        <v>34</v>
      </c>
      <c r="C149" s="2" t="s">
        <v>219</v>
      </c>
      <c r="D149" s="53"/>
      <c r="E149" s="58"/>
      <c r="F149" t="s">
        <v>613</v>
      </c>
      <c r="J149" s="25">
        <v>148</v>
      </c>
      <c r="L149" s="6" t="s">
        <v>100</v>
      </c>
      <c r="M149" s="63" t="s">
        <v>100</v>
      </c>
      <c r="Q149" t="s">
        <v>619</v>
      </c>
      <c r="S149" t="s">
        <v>2564</v>
      </c>
      <c r="T149" t="s">
        <v>146</v>
      </c>
      <c r="W149" t="s">
        <v>100</v>
      </c>
      <c r="X149" t="s">
        <v>617</v>
      </c>
      <c r="AA149" t="s">
        <v>617</v>
      </c>
      <c r="AD149" t="s">
        <v>617</v>
      </c>
      <c r="AI149">
        <v>13</v>
      </c>
      <c r="AJ149">
        <v>20</v>
      </c>
      <c r="AM149">
        <v>4</v>
      </c>
      <c r="AN149">
        <v>17</v>
      </c>
      <c r="AO149">
        <v>6</v>
      </c>
      <c r="AP149">
        <v>67</v>
      </c>
      <c r="AQ149">
        <v>9</v>
      </c>
      <c r="AS149" s="14">
        <f t="shared" si="10"/>
        <v>13.833333333333334</v>
      </c>
      <c r="AT149" s="15">
        <f t="shared" si="11"/>
        <v>10551.186866666667</v>
      </c>
      <c r="AU149" s="14">
        <f t="shared" si="12"/>
        <v>4.875</v>
      </c>
      <c r="AV149" s="14">
        <f t="shared" si="13"/>
        <v>67.4375</v>
      </c>
      <c r="AW149" s="14">
        <f t="shared" si="14"/>
        <v>67.45</v>
      </c>
    </row>
    <row r="150" spans="1:69" x14ac:dyDescent="0.25">
      <c r="A150" s="2">
        <v>149</v>
      </c>
      <c r="B150">
        <v>35</v>
      </c>
      <c r="C150" s="2" t="s">
        <v>219</v>
      </c>
      <c r="D150" s="53"/>
      <c r="E150" s="58"/>
      <c r="F150" t="s">
        <v>613</v>
      </c>
      <c r="J150" s="26">
        <v>149</v>
      </c>
      <c r="L150" s="63" t="s">
        <v>92</v>
      </c>
      <c r="M150" t="s">
        <v>93</v>
      </c>
      <c r="Q150" t="s">
        <v>415</v>
      </c>
      <c r="S150" t="s">
        <v>2564</v>
      </c>
      <c r="T150" t="s">
        <v>1227</v>
      </c>
      <c r="W150" t="s">
        <v>617</v>
      </c>
      <c r="AA150" t="s">
        <v>617</v>
      </c>
      <c r="AD150" t="s">
        <v>616</v>
      </c>
      <c r="AI150">
        <v>35</v>
      </c>
      <c r="AJ150">
        <v>18</v>
      </c>
      <c r="AM150">
        <v>3</v>
      </c>
      <c r="AN150">
        <v>7</v>
      </c>
      <c r="AO150">
        <v>6</v>
      </c>
      <c r="AP150">
        <v>120</v>
      </c>
      <c r="AQ150">
        <v>13</v>
      </c>
      <c r="AS150" s="14">
        <f t="shared" si="10"/>
        <v>35.75</v>
      </c>
      <c r="AT150" s="15">
        <f t="shared" si="11"/>
        <v>27267.826300000001</v>
      </c>
      <c r="AU150" s="14">
        <f t="shared" si="12"/>
        <v>3.375</v>
      </c>
      <c r="AV150" s="14">
        <f t="shared" si="13"/>
        <v>120.65625</v>
      </c>
      <c r="AW150" s="14">
        <f t="shared" si="14"/>
        <v>120.65</v>
      </c>
    </row>
    <row r="151" spans="1:69" ht="30" x14ac:dyDescent="0.25">
      <c r="A151">
        <v>150</v>
      </c>
      <c r="B151">
        <v>35</v>
      </c>
      <c r="C151" s="2" t="s">
        <v>219</v>
      </c>
      <c r="D151" s="53"/>
      <c r="E151" s="58"/>
      <c r="F151" t="s">
        <v>613</v>
      </c>
      <c r="J151" s="25">
        <v>150</v>
      </c>
      <c r="L151" s="7" t="s">
        <v>599</v>
      </c>
      <c r="M151" s="6" t="s">
        <v>621</v>
      </c>
      <c r="Q151" t="s">
        <v>622</v>
      </c>
      <c r="S151" t="s">
        <v>2564</v>
      </c>
      <c r="T151" t="s">
        <v>615</v>
      </c>
      <c r="W151" t="s">
        <v>615</v>
      </c>
      <c r="AA151" t="s">
        <v>102</v>
      </c>
      <c r="AD151" t="s">
        <v>617</v>
      </c>
      <c r="AE151" t="s">
        <v>623</v>
      </c>
      <c r="AI151">
        <v>54</v>
      </c>
      <c r="AJ151">
        <v>11</v>
      </c>
      <c r="AM151">
        <v>2</v>
      </c>
      <c r="AN151">
        <v>12</v>
      </c>
      <c r="AO151">
        <v>6</v>
      </c>
      <c r="AP151">
        <v>143</v>
      </c>
      <c r="AQ151">
        <v>8</v>
      </c>
      <c r="AS151" s="14">
        <f t="shared" si="10"/>
        <v>54.458333333333336</v>
      </c>
      <c r="AT151" s="15">
        <f t="shared" si="11"/>
        <v>41537.353116666665</v>
      </c>
      <c r="AU151" s="14">
        <f t="shared" si="12"/>
        <v>2.625</v>
      </c>
      <c r="AV151" s="14">
        <f t="shared" si="13"/>
        <v>142.953125</v>
      </c>
      <c r="AW151" s="14">
        <f t="shared" si="14"/>
        <v>143.4</v>
      </c>
      <c r="BL151" t="s">
        <v>168</v>
      </c>
      <c r="BQ151" t="s">
        <v>412</v>
      </c>
    </row>
    <row r="152" spans="1:69" x14ac:dyDescent="0.25">
      <c r="A152" s="2">
        <v>151</v>
      </c>
      <c r="B152">
        <v>35</v>
      </c>
      <c r="C152" s="2" t="s">
        <v>219</v>
      </c>
      <c r="D152" s="53"/>
      <c r="E152" s="58"/>
      <c r="F152" t="s">
        <v>613</v>
      </c>
      <c r="J152" s="26">
        <v>151</v>
      </c>
      <c r="L152" s="2" t="s">
        <v>118</v>
      </c>
      <c r="M152" s="6" t="s">
        <v>119</v>
      </c>
      <c r="Q152" t="s">
        <v>624</v>
      </c>
      <c r="S152" t="s">
        <v>2564</v>
      </c>
      <c r="T152" t="s">
        <v>296</v>
      </c>
      <c r="W152" t="s">
        <v>83</v>
      </c>
      <c r="X152" t="s">
        <v>625</v>
      </c>
      <c r="AA152" t="s">
        <v>102</v>
      </c>
      <c r="AD152" t="s">
        <v>617</v>
      </c>
      <c r="AI152">
        <v>39</v>
      </c>
      <c r="AJ152">
        <v>21</v>
      </c>
      <c r="AM152">
        <v>2</v>
      </c>
      <c r="AN152">
        <v>12</v>
      </c>
      <c r="AO152">
        <v>6</v>
      </c>
      <c r="AP152">
        <v>104</v>
      </c>
      <c r="AQ152">
        <v>9</v>
      </c>
      <c r="AS152" s="14">
        <f t="shared" si="10"/>
        <v>39.875</v>
      </c>
      <c r="AT152" s="15">
        <f t="shared" si="11"/>
        <v>30414.113949999999</v>
      </c>
      <c r="AU152" s="14">
        <f t="shared" si="12"/>
        <v>2.625</v>
      </c>
      <c r="AV152" s="14">
        <f t="shared" si="13"/>
        <v>104.671875</v>
      </c>
      <c r="AW152" s="14">
        <f t="shared" si="14"/>
        <v>104.45</v>
      </c>
      <c r="BQ152" t="s">
        <v>412</v>
      </c>
    </row>
    <row r="153" spans="1:69" ht="30" x14ac:dyDescent="0.25">
      <c r="A153">
        <v>152</v>
      </c>
      <c r="B153">
        <v>35</v>
      </c>
      <c r="C153" s="2" t="s">
        <v>219</v>
      </c>
      <c r="D153" s="53"/>
      <c r="E153" s="58"/>
      <c r="F153" t="s">
        <v>613</v>
      </c>
      <c r="J153" s="25">
        <v>152</v>
      </c>
      <c r="L153" s="2" t="s">
        <v>70</v>
      </c>
      <c r="M153" s="2" t="s">
        <v>71</v>
      </c>
      <c r="Q153" t="s">
        <v>626</v>
      </c>
      <c r="S153" t="s">
        <v>2564</v>
      </c>
      <c r="T153" t="s">
        <v>615</v>
      </c>
      <c r="U153" t="s">
        <v>625</v>
      </c>
      <c r="W153" t="s">
        <v>124</v>
      </c>
      <c r="AA153" t="s">
        <v>65</v>
      </c>
      <c r="AD153" t="s">
        <v>617</v>
      </c>
      <c r="AI153">
        <v>24</v>
      </c>
      <c r="AJ153">
        <v>3</v>
      </c>
      <c r="AM153">
        <v>4</v>
      </c>
      <c r="AN153">
        <v>10</v>
      </c>
      <c r="AO153">
        <v>0</v>
      </c>
      <c r="AP153">
        <v>108</v>
      </c>
      <c r="AQ153">
        <v>11</v>
      </c>
      <c r="AS153" s="14">
        <f t="shared" si="10"/>
        <v>24.125</v>
      </c>
      <c r="AT153" s="15">
        <f t="shared" si="11"/>
        <v>18401.015650000001</v>
      </c>
      <c r="AU153" s="14">
        <f t="shared" si="12"/>
        <v>4.5</v>
      </c>
      <c r="AV153" s="14">
        <f t="shared" si="13"/>
        <v>108.5625</v>
      </c>
      <c r="AW153" s="14">
        <f t="shared" si="14"/>
        <v>108.55</v>
      </c>
    </row>
    <row r="154" spans="1:69" x14ac:dyDescent="0.25">
      <c r="A154" s="2">
        <v>153</v>
      </c>
      <c r="B154">
        <v>36</v>
      </c>
      <c r="C154" s="2" t="s">
        <v>219</v>
      </c>
      <c r="D154" s="53"/>
      <c r="E154" s="58"/>
      <c r="F154" t="s">
        <v>613</v>
      </c>
      <c r="J154" s="28">
        <v>153</v>
      </c>
      <c r="L154" s="6" t="s">
        <v>11</v>
      </c>
      <c r="M154" s="63"/>
      <c r="N154" t="s">
        <v>86</v>
      </c>
      <c r="S154" t="s">
        <v>2564</v>
      </c>
      <c r="T154" t="s">
        <v>615</v>
      </c>
      <c r="W154" t="s">
        <v>615</v>
      </c>
      <c r="AA154" t="s">
        <v>615</v>
      </c>
      <c r="AD154" t="s">
        <v>617</v>
      </c>
      <c r="AI154">
        <v>9</v>
      </c>
      <c r="AJ154">
        <v>12</v>
      </c>
      <c r="AM154">
        <v>5</v>
      </c>
      <c r="AN154">
        <v>5</v>
      </c>
      <c r="AO154">
        <v>0</v>
      </c>
      <c r="AP154">
        <v>49</v>
      </c>
      <c r="AQ154">
        <v>17</v>
      </c>
      <c r="AS154" s="14">
        <f t="shared" si="10"/>
        <v>9.5</v>
      </c>
      <c r="AT154" s="15">
        <f t="shared" si="11"/>
        <v>7245.9957999999997</v>
      </c>
      <c r="AU154" s="14">
        <f t="shared" si="12"/>
        <v>5.25</v>
      </c>
      <c r="AV154" s="14">
        <f t="shared" si="13"/>
        <v>49.875</v>
      </c>
      <c r="AW154" s="14">
        <f t="shared" si="14"/>
        <v>49.85</v>
      </c>
    </row>
    <row r="155" spans="1:69" x14ac:dyDescent="0.25">
      <c r="A155">
        <v>154</v>
      </c>
      <c r="B155">
        <v>36</v>
      </c>
      <c r="C155" s="2" t="s">
        <v>219</v>
      </c>
      <c r="D155" s="53"/>
      <c r="E155" s="58"/>
      <c r="F155" t="s">
        <v>613</v>
      </c>
      <c r="J155" s="27">
        <v>154</v>
      </c>
      <c r="L155" s="6" t="s">
        <v>12</v>
      </c>
      <c r="O155" t="s">
        <v>86</v>
      </c>
      <c r="P155">
        <v>153</v>
      </c>
      <c r="S155" t="s">
        <v>2564</v>
      </c>
      <c r="AR155">
        <v>77</v>
      </c>
      <c r="AS155" s="14">
        <f t="shared" si="10"/>
        <v>0</v>
      </c>
      <c r="AT155" s="15">
        <f t="shared" si="11"/>
        <v>0</v>
      </c>
      <c r="AU155" s="14">
        <f t="shared" si="12"/>
        <v>0</v>
      </c>
      <c r="AV155" s="14">
        <f t="shared" si="13"/>
        <v>0</v>
      </c>
      <c r="AW155" s="14">
        <f t="shared" si="14"/>
        <v>0</v>
      </c>
      <c r="AX155" t="s">
        <v>1773</v>
      </c>
      <c r="AY155" t="s">
        <v>627</v>
      </c>
      <c r="AZ155" s="12">
        <f>SUM(AS147:AS155)</f>
        <v>286.33333333333337</v>
      </c>
      <c r="BA155" t="s">
        <v>628</v>
      </c>
      <c r="BB155">
        <v>77</v>
      </c>
      <c r="BC155" s="12">
        <f>SUM(AV147:AV155)</f>
        <v>944.25104166666665</v>
      </c>
      <c r="BD155">
        <v>13</v>
      </c>
      <c r="BE155">
        <v>2</v>
      </c>
      <c r="BF155">
        <v>1</v>
      </c>
      <c r="BG155">
        <v>1</v>
      </c>
      <c r="BH155" s="12">
        <f>BD155+BF155+(BE155+BG155)/12</f>
        <v>14.25</v>
      </c>
    </row>
    <row r="156" spans="1:69" ht="30" x14ac:dyDescent="0.25">
      <c r="A156" s="2" t="s">
        <v>630</v>
      </c>
      <c r="B156">
        <v>37</v>
      </c>
      <c r="C156" s="2" t="s">
        <v>219</v>
      </c>
      <c r="D156" s="53">
        <v>12</v>
      </c>
      <c r="E156" s="58">
        <v>12</v>
      </c>
      <c r="F156" t="s">
        <v>629</v>
      </c>
      <c r="J156" s="34" t="s">
        <v>630</v>
      </c>
      <c r="K156" t="s">
        <v>86</v>
      </c>
      <c r="L156" s="6" t="s">
        <v>100</v>
      </c>
      <c r="M156" s="6" t="s">
        <v>71</v>
      </c>
      <c r="Q156" t="s">
        <v>631</v>
      </c>
      <c r="S156" t="s">
        <v>2564</v>
      </c>
      <c r="T156" t="s">
        <v>289</v>
      </c>
      <c r="W156" s="10" t="s">
        <v>159</v>
      </c>
      <c r="AA156" t="s">
        <v>117</v>
      </c>
      <c r="AD156" t="s">
        <v>404</v>
      </c>
      <c r="AI156">
        <v>1</v>
      </c>
      <c r="AJ156">
        <v>19</v>
      </c>
      <c r="AK156">
        <v>8</v>
      </c>
      <c r="AL156">
        <v>17</v>
      </c>
      <c r="AM156">
        <v>5</v>
      </c>
      <c r="AN156">
        <v>19</v>
      </c>
      <c r="AO156">
        <v>6</v>
      </c>
      <c r="AP156">
        <v>10</v>
      </c>
      <c r="AQ156">
        <v>14</v>
      </c>
      <c r="AS156" s="14">
        <f t="shared" si="10"/>
        <v>1.7916666666666665</v>
      </c>
      <c r="AT156" s="15">
        <f t="shared" si="11"/>
        <v>1366.5693833333332</v>
      </c>
      <c r="AU156" s="14">
        <f t="shared" si="12"/>
        <v>5.9750000000000005</v>
      </c>
      <c r="AV156" s="14">
        <f t="shared" si="13"/>
        <v>10.705208333333333</v>
      </c>
      <c r="AW156" s="14">
        <f t="shared" si="14"/>
        <v>10.7</v>
      </c>
      <c r="AX156" t="s">
        <v>1774</v>
      </c>
      <c r="AY156" t="s">
        <v>632</v>
      </c>
      <c r="AZ156" s="12">
        <f>SUM(AS156:AS156)</f>
        <v>1.7916666666666665</v>
      </c>
      <c r="BA156" t="s">
        <v>633</v>
      </c>
      <c r="BB156">
        <v>0</v>
      </c>
      <c r="BC156" s="12">
        <f>SUM(AV156:AV156)</f>
        <v>10.705208333333333</v>
      </c>
      <c r="BD156">
        <v>0</v>
      </c>
      <c r="BE156">
        <v>2</v>
      </c>
      <c r="BF156">
        <v>0</v>
      </c>
      <c r="BG156">
        <v>0</v>
      </c>
      <c r="BH156" s="12">
        <f>BD156+BF156+(BE156+BG156)/12</f>
        <v>0.16666666666666666</v>
      </c>
      <c r="BL156" t="s">
        <v>117</v>
      </c>
      <c r="BQ156" t="s">
        <v>218</v>
      </c>
    </row>
    <row r="157" spans="1:69" ht="45" x14ac:dyDescent="0.25">
      <c r="A157">
        <v>156</v>
      </c>
      <c r="B157">
        <v>37</v>
      </c>
      <c r="C157" s="2" t="s">
        <v>219</v>
      </c>
      <c r="D157" s="53">
        <v>13</v>
      </c>
      <c r="E157" s="58">
        <v>13</v>
      </c>
      <c r="F157" t="s">
        <v>634</v>
      </c>
      <c r="H157" t="s">
        <v>635</v>
      </c>
      <c r="I157" t="s">
        <v>100</v>
      </c>
      <c r="J157" s="27">
        <v>156</v>
      </c>
      <c r="L157" s="2" t="s">
        <v>70</v>
      </c>
      <c r="M157" s="2" t="s">
        <v>636</v>
      </c>
      <c r="N157" t="s">
        <v>86</v>
      </c>
      <c r="Q157" t="s">
        <v>406</v>
      </c>
      <c r="S157" t="s">
        <v>2564</v>
      </c>
      <c r="T157" s="10" t="s">
        <v>159</v>
      </c>
      <c r="U157" t="s">
        <v>638</v>
      </c>
      <c r="W157" t="s">
        <v>639</v>
      </c>
      <c r="AA157" t="s">
        <v>752</v>
      </c>
      <c r="AD157" t="s">
        <v>65</v>
      </c>
      <c r="AI157">
        <v>12</v>
      </c>
      <c r="AJ157">
        <v>17</v>
      </c>
      <c r="AM157">
        <v>9</v>
      </c>
      <c r="AN157">
        <v>15</v>
      </c>
      <c r="AO157">
        <v>0</v>
      </c>
      <c r="AP157">
        <v>123</v>
      </c>
      <c r="AQ157">
        <v>18</v>
      </c>
      <c r="AS157" s="14">
        <f t="shared" si="10"/>
        <v>12.708333333333334</v>
      </c>
      <c r="AT157" s="15">
        <f t="shared" si="11"/>
        <v>9693.108416666666</v>
      </c>
      <c r="AU157" s="14">
        <f t="shared" si="12"/>
        <v>9.75</v>
      </c>
      <c r="AV157" s="14">
        <f t="shared" si="13"/>
        <v>123.90625</v>
      </c>
      <c r="AW157" s="14">
        <f t="shared" si="14"/>
        <v>123.9</v>
      </c>
      <c r="BL157" t="s">
        <v>117</v>
      </c>
      <c r="BM157" t="s">
        <v>167</v>
      </c>
    </row>
    <row r="158" spans="1:69" x14ac:dyDescent="0.25">
      <c r="A158" s="2">
        <v>157</v>
      </c>
      <c r="B158">
        <v>37</v>
      </c>
      <c r="C158" s="2" t="s">
        <v>219</v>
      </c>
      <c r="D158" s="53"/>
      <c r="E158" s="58"/>
      <c r="F158" t="s">
        <v>634</v>
      </c>
      <c r="H158" t="s">
        <v>635</v>
      </c>
      <c r="I158" t="s">
        <v>100</v>
      </c>
      <c r="J158" s="69">
        <v>157</v>
      </c>
      <c r="L158" s="6" t="s">
        <v>12</v>
      </c>
      <c r="M158" s="63"/>
      <c r="O158" t="s">
        <v>86</v>
      </c>
      <c r="P158">
        <v>156</v>
      </c>
      <c r="S158" t="s">
        <v>2564</v>
      </c>
      <c r="AR158">
        <v>35</v>
      </c>
      <c r="AS158" s="14">
        <f t="shared" si="10"/>
        <v>0</v>
      </c>
      <c r="AT158" s="15">
        <f t="shared" si="11"/>
        <v>0</v>
      </c>
      <c r="AU158" s="14">
        <f t="shared" si="12"/>
        <v>0</v>
      </c>
      <c r="AV158" s="14">
        <f t="shared" si="13"/>
        <v>0</v>
      </c>
      <c r="AW158" s="14">
        <f t="shared" si="14"/>
        <v>0</v>
      </c>
      <c r="AX158" t="s">
        <v>1775</v>
      </c>
      <c r="AY158" t="s">
        <v>641</v>
      </c>
      <c r="AZ158" s="12">
        <f>SUM(AS157:AS158)</f>
        <v>12.708333333333334</v>
      </c>
      <c r="BA158" t="s">
        <v>642</v>
      </c>
      <c r="BB158">
        <v>35</v>
      </c>
      <c r="BC158" s="12">
        <f>SUM(AV157:AV158)</f>
        <v>123.90625</v>
      </c>
      <c r="BD158">
        <v>1</v>
      </c>
      <c r="BE158">
        <v>9</v>
      </c>
      <c r="BF158">
        <v>0</v>
      </c>
      <c r="BG158">
        <v>6</v>
      </c>
      <c r="BH158" s="12">
        <f>BD158+BF158+(BE158+BG158)/12</f>
        <v>2.25</v>
      </c>
    </row>
    <row r="159" spans="1:69" ht="30" x14ac:dyDescent="0.25">
      <c r="A159">
        <v>158</v>
      </c>
      <c r="B159">
        <v>38</v>
      </c>
      <c r="C159" s="2" t="s">
        <v>219</v>
      </c>
      <c r="D159" s="53">
        <v>14</v>
      </c>
      <c r="E159" s="58">
        <v>14</v>
      </c>
      <c r="F159" t="s">
        <v>643</v>
      </c>
      <c r="H159" t="s">
        <v>644</v>
      </c>
      <c r="I159" t="s">
        <v>100</v>
      </c>
      <c r="J159" s="31">
        <v>158</v>
      </c>
      <c r="L159" s="2" t="s">
        <v>70</v>
      </c>
      <c r="M159" s="2" t="s">
        <v>71</v>
      </c>
      <c r="Q159" t="s">
        <v>645</v>
      </c>
      <c r="S159" t="s">
        <v>2564</v>
      </c>
      <c r="T159" t="s">
        <v>205</v>
      </c>
      <c r="W159" t="s">
        <v>646</v>
      </c>
      <c r="X159" t="s">
        <v>209</v>
      </c>
      <c r="AA159" t="s">
        <v>580</v>
      </c>
      <c r="AB159" t="s">
        <v>1899</v>
      </c>
      <c r="AD159" t="s">
        <v>205</v>
      </c>
      <c r="AE159" t="s">
        <v>649</v>
      </c>
      <c r="AI159">
        <v>38</v>
      </c>
      <c r="AJ159">
        <v>0</v>
      </c>
      <c r="AM159">
        <v>2</v>
      </c>
      <c r="AN159">
        <v>10</v>
      </c>
      <c r="AO159">
        <v>0</v>
      </c>
      <c r="AP159">
        <v>95</v>
      </c>
      <c r="AQ159">
        <v>0</v>
      </c>
      <c r="AS159" s="14">
        <f t="shared" si="10"/>
        <v>38</v>
      </c>
      <c r="AT159" s="15">
        <f t="shared" si="11"/>
        <v>28983.983199999999</v>
      </c>
      <c r="AU159" s="14">
        <f t="shared" si="12"/>
        <v>2.5</v>
      </c>
      <c r="AV159" s="14">
        <f t="shared" si="13"/>
        <v>95</v>
      </c>
      <c r="AW159" s="14">
        <f t="shared" si="14"/>
        <v>95</v>
      </c>
    </row>
    <row r="160" spans="1:69" x14ac:dyDescent="0.25">
      <c r="A160" s="2">
        <v>159</v>
      </c>
      <c r="B160">
        <v>38</v>
      </c>
      <c r="C160" s="2" t="s">
        <v>219</v>
      </c>
      <c r="D160" s="53"/>
      <c r="E160" s="58"/>
      <c r="F160" t="s">
        <v>643</v>
      </c>
      <c r="H160" t="s">
        <v>644</v>
      </c>
      <c r="I160" t="s">
        <v>100</v>
      </c>
      <c r="J160" s="31">
        <v>159</v>
      </c>
      <c r="L160" s="6" t="s">
        <v>652</v>
      </c>
      <c r="M160" s="6" t="s">
        <v>130</v>
      </c>
      <c r="Q160" t="s">
        <v>100</v>
      </c>
      <c r="S160" t="s">
        <v>2564</v>
      </c>
      <c r="T160" t="s">
        <v>653</v>
      </c>
      <c r="W160" t="s">
        <v>653</v>
      </c>
      <c r="AA160" t="s">
        <v>654</v>
      </c>
      <c r="AD160" t="s">
        <v>655</v>
      </c>
      <c r="AI160">
        <v>17</v>
      </c>
      <c r="AJ160">
        <v>5</v>
      </c>
      <c r="AM160">
        <v>0</v>
      </c>
      <c r="AN160">
        <v>14</v>
      </c>
      <c r="AO160">
        <v>0</v>
      </c>
      <c r="AP160">
        <v>12</v>
      </c>
      <c r="AQ160">
        <v>1</v>
      </c>
      <c r="AS160" s="14">
        <f t="shared" si="10"/>
        <v>17.208333333333332</v>
      </c>
      <c r="AT160" s="15">
        <f t="shared" si="11"/>
        <v>13125.422216666666</v>
      </c>
      <c r="AU160" s="14">
        <f t="shared" si="12"/>
        <v>0.7</v>
      </c>
      <c r="AV160" s="14">
        <f t="shared" si="13"/>
        <v>12.045833333333333</v>
      </c>
      <c r="AW160" s="14">
        <f t="shared" si="14"/>
        <v>12.05</v>
      </c>
      <c r="BP160" t="s">
        <v>652</v>
      </c>
    </row>
    <row r="161" spans="1:69" x14ac:dyDescent="0.25">
      <c r="A161">
        <v>160</v>
      </c>
      <c r="B161">
        <v>38</v>
      </c>
      <c r="C161" s="2" t="s">
        <v>219</v>
      </c>
      <c r="D161" s="53"/>
      <c r="E161" s="58"/>
      <c r="F161" t="s">
        <v>643</v>
      </c>
      <c r="H161" t="s">
        <v>644</v>
      </c>
      <c r="I161" t="s">
        <v>100</v>
      </c>
      <c r="J161" s="31">
        <v>160</v>
      </c>
      <c r="L161" s="6" t="s">
        <v>656</v>
      </c>
      <c r="M161" s="6" t="s">
        <v>130</v>
      </c>
      <c r="Q161" t="s">
        <v>100</v>
      </c>
      <c r="S161" t="s">
        <v>2564</v>
      </c>
      <c r="T161" t="s">
        <v>100</v>
      </c>
      <c r="W161" t="s">
        <v>100</v>
      </c>
      <c r="AA161" t="s">
        <v>100</v>
      </c>
      <c r="AD161" t="s">
        <v>100</v>
      </c>
      <c r="AI161">
        <v>0</v>
      </c>
      <c r="AJ161">
        <v>15</v>
      </c>
      <c r="AM161">
        <v>0</v>
      </c>
      <c r="AN161">
        <v>4</v>
      </c>
      <c r="AO161">
        <v>0</v>
      </c>
      <c r="AP161">
        <v>0</v>
      </c>
      <c r="AQ161">
        <v>3</v>
      </c>
      <c r="AS161" s="14">
        <f t="shared" si="10"/>
        <v>0.625</v>
      </c>
      <c r="AT161" s="15">
        <f t="shared" si="11"/>
        <v>476.71024999999997</v>
      </c>
      <c r="AU161" s="14">
        <f t="shared" si="12"/>
        <v>0.2</v>
      </c>
      <c r="AV161" s="14">
        <f t="shared" si="13"/>
        <v>0.125</v>
      </c>
      <c r="AW161" s="14">
        <f t="shared" si="14"/>
        <v>0.15</v>
      </c>
      <c r="BP161" t="s">
        <v>790</v>
      </c>
    </row>
    <row r="162" spans="1:69" ht="75" x14ac:dyDescent="0.25">
      <c r="A162" s="2">
        <v>161</v>
      </c>
      <c r="B162">
        <v>38</v>
      </c>
      <c r="C162" s="2" t="s">
        <v>219</v>
      </c>
      <c r="D162" s="53"/>
      <c r="E162" s="58"/>
      <c r="F162" t="s">
        <v>643</v>
      </c>
      <c r="H162" t="s">
        <v>644</v>
      </c>
      <c r="I162" t="s">
        <v>100</v>
      </c>
      <c r="J162" s="27">
        <v>161</v>
      </c>
      <c r="L162" s="6" t="s">
        <v>657</v>
      </c>
      <c r="M162" s="6" t="s">
        <v>658</v>
      </c>
      <c r="Q162" t="s">
        <v>659</v>
      </c>
      <c r="S162" t="s">
        <v>2564</v>
      </c>
      <c r="T162" t="s">
        <v>131</v>
      </c>
      <c r="W162" t="s">
        <v>131</v>
      </c>
      <c r="AA162" t="s">
        <v>660</v>
      </c>
      <c r="AD162" t="s">
        <v>664</v>
      </c>
      <c r="AI162">
        <v>63</v>
      </c>
      <c r="AJ162">
        <v>23</v>
      </c>
      <c r="AM162">
        <v>2</v>
      </c>
      <c r="AN162">
        <v>16</v>
      </c>
      <c r="AO162">
        <v>0</v>
      </c>
      <c r="AP162">
        <v>175</v>
      </c>
      <c r="AQ162">
        <v>2</v>
      </c>
      <c r="AS162" s="14">
        <f t="shared" si="10"/>
        <v>63.958333333333336</v>
      </c>
      <c r="AT162" s="15">
        <f t="shared" si="11"/>
        <v>48783.34891666667</v>
      </c>
      <c r="AU162" s="14">
        <f t="shared" si="12"/>
        <v>2.8</v>
      </c>
      <c r="AV162" s="14">
        <f t="shared" si="13"/>
        <v>179.08333333333334</v>
      </c>
      <c r="AW162" s="14">
        <f t="shared" si="14"/>
        <v>175.1</v>
      </c>
      <c r="BL162" t="s">
        <v>162</v>
      </c>
      <c r="BM162" t="s">
        <v>663</v>
      </c>
      <c r="BP162" t="s">
        <v>791</v>
      </c>
    </row>
    <row r="163" spans="1:69" x14ac:dyDescent="0.25">
      <c r="A163">
        <v>162</v>
      </c>
      <c r="B163">
        <v>39</v>
      </c>
      <c r="C163" s="2" t="s">
        <v>219</v>
      </c>
      <c r="D163" s="53"/>
      <c r="E163" s="58"/>
      <c r="F163" t="s">
        <v>643</v>
      </c>
      <c r="H163" t="s">
        <v>644</v>
      </c>
      <c r="I163" t="s">
        <v>100</v>
      </c>
      <c r="J163" s="29">
        <v>162</v>
      </c>
      <c r="L163" s="6" t="s">
        <v>100</v>
      </c>
      <c r="M163" s="6" t="s">
        <v>100</v>
      </c>
      <c r="Q163" t="s">
        <v>345</v>
      </c>
      <c r="S163" t="s">
        <v>2564</v>
      </c>
      <c r="T163" t="s">
        <v>244</v>
      </c>
      <c r="U163" t="s">
        <v>103</v>
      </c>
      <c r="W163" t="s">
        <v>100</v>
      </c>
      <c r="AA163" t="s">
        <v>580</v>
      </c>
      <c r="AD163" t="s">
        <v>205</v>
      </c>
      <c r="AI163">
        <v>4</v>
      </c>
      <c r="AJ163">
        <v>6</v>
      </c>
      <c r="AM163">
        <v>2</v>
      </c>
      <c r="AN163">
        <v>0</v>
      </c>
      <c r="AO163">
        <v>0</v>
      </c>
      <c r="AP163">
        <v>8</v>
      </c>
      <c r="AQ163">
        <v>10</v>
      </c>
      <c r="AS163" s="14">
        <f t="shared" si="10"/>
        <v>4.25</v>
      </c>
      <c r="AT163" s="15">
        <f t="shared" si="11"/>
        <v>3241.6297</v>
      </c>
      <c r="AU163" s="14">
        <f t="shared" si="12"/>
        <v>2</v>
      </c>
      <c r="AV163" s="14">
        <f t="shared" si="13"/>
        <v>8.5</v>
      </c>
      <c r="AW163" s="14">
        <f t="shared" si="14"/>
        <v>8.5</v>
      </c>
      <c r="BL163" t="s">
        <v>164</v>
      </c>
      <c r="BM163" t="s">
        <v>244</v>
      </c>
    </row>
    <row r="164" spans="1:69" x14ac:dyDescent="0.25">
      <c r="A164" s="2">
        <v>163</v>
      </c>
      <c r="B164">
        <v>39</v>
      </c>
      <c r="C164" s="2" t="s">
        <v>219</v>
      </c>
      <c r="D164" s="53"/>
      <c r="E164" s="58"/>
      <c r="F164" t="s">
        <v>643</v>
      </c>
      <c r="H164" t="s">
        <v>644</v>
      </c>
      <c r="I164" t="s">
        <v>100</v>
      </c>
      <c r="J164" s="31">
        <v>163</v>
      </c>
      <c r="L164" s="6" t="s">
        <v>665</v>
      </c>
      <c r="M164" s="6" t="s">
        <v>130</v>
      </c>
      <c r="Q164" t="s">
        <v>100</v>
      </c>
      <c r="S164" t="s">
        <v>2564</v>
      </c>
      <c r="T164" t="s">
        <v>417</v>
      </c>
      <c r="W164" t="s">
        <v>100</v>
      </c>
      <c r="AA164" t="s">
        <v>100</v>
      </c>
      <c r="AD164" t="s">
        <v>100</v>
      </c>
      <c r="AI164">
        <v>3</v>
      </c>
      <c r="AJ164">
        <v>15</v>
      </c>
      <c r="AM164">
        <v>0</v>
      </c>
      <c r="AN164">
        <v>9</v>
      </c>
      <c r="AO164">
        <v>0</v>
      </c>
      <c r="AP164">
        <v>1</v>
      </c>
      <c r="AQ164">
        <v>13</v>
      </c>
      <c r="AS164" s="14">
        <f t="shared" si="10"/>
        <v>3.625</v>
      </c>
      <c r="AT164" s="15">
        <f t="shared" si="11"/>
        <v>2764.9194499999999</v>
      </c>
      <c r="AU164" s="14">
        <f t="shared" si="12"/>
        <v>0.45</v>
      </c>
      <c r="AV164" s="14">
        <f t="shared" si="13"/>
        <v>1.6312500000000001</v>
      </c>
      <c r="AW164" s="14">
        <f t="shared" si="14"/>
        <v>1.65</v>
      </c>
      <c r="BL164" t="s">
        <v>207</v>
      </c>
      <c r="BP164" t="s">
        <v>792</v>
      </c>
    </row>
    <row r="165" spans="1:69" x14ac:dyDescent="0.25">
      <c r="A165">
        <v>164</v>
      </c>
      <c r="B165">
        <v>39</v>
      </c>
      <c r="C165" s="2" t="s">
        <v>219</v>
      </c>
      <c r="D165" s="53"/>
      <c r="E165" s="58"/>
      <c r="F165" t="s">
        <v>643</v>
      </c>
      <c r="H165" t="s">
        <v>644</v>
      </c>
      <c r="I165" t="s">
        <v>100</v>
      </c>
      <c r="J165" s="31">
        <v>164</v>
      </c>
      <c r="L165" s="6" t="s">
        <v>652</v>
      </c>
      <c r="M165" s="6" t="s">
        <v>130</v>
      </c>
      <c r="Q165" t="s">
        <v>100</v>
      </c>
      <c r="S165" t="s">
        <v>2564</v>
      </c>
      <c r="T165" t="s">
        <v>205</v>
      </c>
      <c r="W165" t="s">
        <v>205</v>
      </c>
      <c r="X165" t="s">
        <v>666</v>
      </c>
      <c r="AA165" t="s">
        <v>207</v>
      </c>
      <c r="AD165" t="s">
        <v>116</v>
      </c>
      <c r="AI165">
        <v>19</v>
      </c>
      <c r="AJ165">
        <v>20</v>
      </c>
      <c r="AM165">
        <v>0</v>
      </c>
      <c r="AN165">
        <v>9</v>
      </c>
      <c r="AO165">
        <v>0</v>
      </c>
      <c r="AP165">
        <v>8</v>
      </c>
      <c r="AQ165">
        <v>18</v>
      </c>
      <c r="AS165" s="14">
        <f t="shared" si="10"/>
        <v>19.833333333333332</v>
      </c>
      <c r="AT165" s="15">
        <f t="shared" si="11"/>
        <v>15127.605266666666</v>
      </c>
      <c r="AU165" s="14">
        <f t="shared" si="12"/>
        <v>0.45</v>
      </c>
      <c r="AV165" s="14">
        <f t="shared" si="13"/>
        <v>8.9249999999999989</v>
      </c>
      <c r="AW165" s="14">
        <f t="shared" si="14"/>
        <v>8.9</v>
      </c>
      <c r="BL165" t="s">
        <v>207</v>
      </c>
      <c r="BP165" t="s">
        <v>652</v>
      </c>
    </row>
    <row r="166" spans="1:69" ht="45" x14ac:dyDescent="0.25">
      <c r="A166" s="2">
        <v>165</v>
      </c>
      <c r="B166">
        <v>39</v>
      </c>
      <c r="C166" s="2" t="s">
        <v>219</v>
      </c>
      <c r="D166" s="53"/>
      <c r="E166" s="58"/>
      <c r="F166" t="s">
        <v>643</v>
      </c>
      <c r="H166" t="s">
        <v>644</v>
      </c>
      <c r="I166" t="s">
        <v>100</v>
      </c>
      <c r="J166" s="27">
        <v>165</v>
      </c>
      <c r="K166" t="s">
        <v>86</v>
      </c>
      <c r="L166" s="6" t="s">
        <v>668</v>
      </c>
      <c r="M166" s="6" t="s">
        <v>667</v>
      </c>
      <c r="Q166" t="s">
        <v>1719</v>
      </c>
      <c r="S166" t="s">
        <v>2564</v>
      </c>
      <c r="T166" t="s">
        <v>482</v>
      </c>
      <c r="U166" t="s">
        <v>131</v>
      </c>
      <c r="W166" t="s">
        <v>482</v>
      </c>
      <c r="X166" t="s">
        <v>131</v>
      </c>
      <c r="AA166" t="s">
        <v>482</v>
      </c>
      <c r="AB166" t="s">
        <v>131</v>
      </c>
      <c r="AD166" t="s">
        <v>116</v>
      </c>
      <c r="AI166">
        <v>59</v>
      </c>
      <c r="AJ166">
        <v>10</v>
      </c>
      <c r="AK166">
        <v>60</v>
      </c>
      <c r="AL166">
        <v>10</v>
      </c>
      <c r="AM166">
        <v>4</v>
      </c>
      <c r="AN166">
        <v>2</v>
      </c>
      <c r="AO166">
        <v>6</v>
      </c>
      <c r="AP166">
        <v>245</v>
      </c>
      <c r="AQ166">
        <v>2</v>
      </c>
      <c r="AS166" s="14">
        <f t="shared" si="10"/>
        <v>59.416666666666664</v>
      </c>
      <c r="AT166" s="15">
        <f t="shared" si="11"/>
        <v>45319.254433333335</v>
      </c>
      <c r="AU166" s="14">
        <f t="shared" si="12"/>
        <v>4.125</v>
      </c>
      <c r="AV166" s="14">
        <f t="shared" si="13"/>
        <v>245.09375</v>
      </c>
      <c r="AW166" s="14">
        <f t="shared" si="14"/>
        <v>245.1</v>
      </c>
      <c r="BL166" t="s">
        <v>669</v>
      </c>
      <c r="BM166" t="s">
        <v>162</v>
      </c>
    </row>
    <row r="167" spans="1:69" x14ac:dyDescent="0.25">
      <c r="A167">
        <v>166</v>
      </c>
      <c r="B167">
        <v>39</v>
      </c>
      <c r="C167" s="2" t="s">
        <v>219</v>
      </c>
      <c r="D167" s="53"/>
      <c r="E167" s="58"/>
      <c r="F167" t="s">
        <v>643</v>
      </c>
      <c r="H167" t="s">
        <v>644</v>
      </c>
      <c r="I167" t="s">
        <v>100</v>
      </c>
      <c r="J167" s="31">
        <v>166</v>
      </c>
      <c r="L167" s="6" t="s">
        <v>99</v>
      </c>
      <c r="M167" s="6" t="s">
        <v>130</v>
      </c>
      <c r="Q167" t="s">
        <v>100</v>
      </c>
      <c r="S167" t="s">
        <v>2564</v>
      </c>
      <c r="T167" t="s">
        <v>100</v>
      </c>
      <c r="W167" t="s">
        <v>100</v>
      </c>
      <c r="AA167" t="s">
        <v>205</v>
      </c>
      <c r="AD167" t="s">
        <v>100</v>
      </c>
      <c r="AI167">
        <v>1</v>
      </c>
      <c r="AJ167">
        <v>6</v>
      </c>
      <c r="AM167">
        <v>0</v>
      </c>
      <c r="AN167">
        <v>15</v>
      </c>
      <c r="AO167">
        <v>0</v>
      </c>
      <c r="AP167">
        <v>0</v>
      </c>
      <c r="AQ167">
        <v>19</v>
      </c>
      <c r="AS167" s="14">
        <f t="shared" si="10"/>
        <v>1.25</v>
      </c>
      <c r="AT167" s="15">
        <f t="shared" si="11"/>
        <v>953.42049999999995</v>
      </c>
      <c r="AU167" s="14">
        <f t="shared" si="12"/>
        <v>0.75</v>
      </c>
      <c r="AV167" s="14">
        <f t="shared" si="13"/>
        <v>0.9375</v>
      </c>
      <c r="AW167" s="14">
        <f t="shared" si="14"/>
        <v>0.95</v>
      </c>
      <c r="BP167" t="s">
        <v>99</v>
      </c>
    </row>
    <row r="168" spans="1:69" x14ac:dyDescent="0.25">
      <c r="A168" s="2">
        <v>167</v>
      </c>
      <c r="B168">
        <v>39</v>
      </c>
      <c r="C168" s="2" t="s">
        <v>219</v>
      </c>
      <c r="D168" s="53"/>
      <c r="E168" s="58"/>
      <c r="F168" t="s">
        <v>643</v>
      </c>
      <c r="H168" t="s">
        <v>644</v>
      </c>
      <c r="I168" t="s">
        <v>100</v>
      </c>
      <c r="J168" s="34">
        <v>167</v>
      </c>
      <c r="K168" s="35"/>
      <c r="L168" s="36" t="s">
        <v>100</v>
      </c>
      <c r="M168" s="36" t="s">
        <v>100</v>
      </c>
      <c r="Q168" t="s">
        <v>72</v>
      </c>
      <c r="S168" t="s">
        <v>2564</v>
      </c>
      <c r="T168" t="s">
        <v>65</v>
      </c>
      <c r="U168" t="s">
        <v>670</v>
      </c>
      <c r="W168" t="s">
        <v>671</v>
      </c>
      <c r="AA168" t="s">
        <v>674</v>
      </c>
      <c r="AB168" t="s">
        <v>675</v>
      </c>
      <c r="AD168" t="s">
        <v>102</v>
      </c>
      <c r="AI168">
        <v>0</v>
      </c>
      <c r="AJ168">
        <v>5</v>
      </c>
      <c r="AM168">
        <v>6</v>
      </c>
      <c r="AN168">
        <v>0</v>
      </c>
      <c r="AO168">
        <v>0</v>
      </c>
      <c r="AP168">
        <v>1</v>
      </c>
      <c r="AQ168">
        <v>5</v>
      </c>
      <c r="AS168" s="14">
        <f t="shared" si="10"/>
        <v>0.20833333333333334</v>
      </c>
      <c r="AT168" s="15">
        <f t="shared" si="11"/>
        <v>158.90341666666669</v>
      </c>
      <c r="AU168" s="14">
        <f t="shared" si="12"/>
        <v>6</v>
      </c>
      <c r="AV168" s="14">
        <f t="shared" si="13"/>
        <v>1.25</v>
      </c>
      <c r="AW168" s="14">
        <f t="shared" si="14"/>
        <v>1.25</v>
      </c>
      <c r="BL168" t="s">
        <v>207</v>
      </c>
      <c r="BM168" t="s">
        <v>405</v>
      </c>
      <c r="BN168" t="s">
        <v>431</v>
      </c>
      <c r="BO168" t="s">
        <v>677</v>
      </c>
      <c r="BQ168" t="s">
        <v>218</v>
      </c>
    </row>
    <row r="169" spans="1:69" x14ac:dyDescent="0.25">
      <c r="A169">
        <v>168</v>
      </c>
      <c r="B169">
        <v>40</v>
      </c>
      <c r="C169" s="2" t="s">
        <v>219</v>
      </c>
      <c r="D169" s="53"/>
      <c r="E169" s="58"/>
      <c r="F169" t="s">
        <v>643</v>
      </c>
      <c r="H169" t="s">
        <v>644</v>
      </c>
      <c r="I169" t="s">
        <v>100</v>
      </c>
      <c r="J169" s="31">
        <v>168</v>
      </c>
      <c r="L169" s="6" t="s">
        <v>678</v>
      </c>
      <c r="M169" s="6" t="s">
        <v>679</v>
      </c>
      <c r="Q169" t="s">
        <v>680</v>
      </c>
      <c r="S169" t="s">
        <v>2564</v>
      </c>
      <c r="T169" t="s">
        <v>102</v>
      </c>
      <c r="W169" t="s">
        <v>65</v>
      </c>
      <c r="AA169" t="s">
        <v>429</v>
      </c>
      <c r="AD169" t="s">
        <v>681</v>
      </c>
      <c r="AI169">
        <v>4</v>
      </c>
      <c r="AJ169">
        <v>8</v>
      </c>
      <c r="AM169">
        <v>3</v>
      </c>
      <c r="AN169">
        <v>0</v>
      </c>
      <c r="AO169">
        <v>0</v>
      </c>
      <c r="AP169">
        <v>13</v>
      </c>
      <c r="AQ169">
        <v>0</v>
      </c>
      <c r="AS169" s="14">
        <f t="shared" si="10"/>
        <v>4.333333333333333</v>
      </c>
      <c r="AT169" s="15">
        <f t="shared" si="11"/>
        <v>3305.1910666666663</v>
      </c>
      <c r="AU169" s="14">
        <f t="shared" si="12"/>
        <v>3</v>
      </c>
      <c r="AV169" s="14">
        <f t="shared" si="13"/>
        <v>13</v>
      </c>
      <c r="AW169" s="14">
        <f t="shared" si="14"/>
        <v>13</v>
      </c>
      <c r="BL169" t="s">
        <v>431</v>
      </c>
      <c r="BQ169" t="s">
        <v>435</v>
      </c>
    </row>
    <row r="170" spans="1:69" x14ac:dyDescent="0.25">
      <c r="A170" s="2">
        <v>169</v>
      </c>
      <c r="B170">
        <v>40</v>
      </c>
      <c r="C170" s="2" t="s">
        <v>219</v>
      </c>
      <c r="D170" s="53"/>
      <c r="E170" s="58"/>
      <c r="F170" t="s">
        <v>643</v>
      </c>
      <c r="H170" t="s">
        <v>644</v>
      </c>
      <c r="I170" t="s">
        <v>100</v>
      </c>
      <c r="J170" s="27">
        <v>169</v>
      </c>
      <c r="L170" s="6" t="s">
        <v>100</v>
      </c>
      <c r="M170" s="6" t="s">
        <v>100</v>
      </c>
      <c r="Q170" t="s">
        <v>682</v>
      </c>
      <c r="S170" t="s">
        <v>2564</v>
      </c>
      <c r="T170" t="s">
        <v>205</v>
      </c>
      <c r="W170" t="s">
        <v>404</v>
      </c>
      <c r="AA170" t="s">
        <v>410</v>
      </c>
      <c r="AD170" s="10" t="s">
        <v>159</v>
      </c>
      <c r="AI170">
        <v>4</v>
      </c>
      <c r="AJ170">
        <v>12</v>
      </c>
      <c r="AM170">
        <v>7</v>
      </c>
      <c r="AN170">
        <v>10</v>
      </c>
      <c r="AO170">
        <v>0</v>
      </c>
      <c r="AP170">
        <v>33</v>
      </c>
      <c r="AQ170">
        <v>15</v>
      </c>
      <c r="AS170" s="14">
        <f t="shared" si="10"/>
        <v>4.5</v>
      </c>
      <c r="AT170" s="15">
        <f t="shared" si="11"/>
        <v>3432.3137999999999</v>
      </c>
      <c r="AU170" s="14">
        <f t="shared" si="12"/>
        <v>7.5</v>
      </c>
      <c r="AV170" s="14">
        <f t="shared" si="13"/>
        <v>33.75</v>
      </c>
      <c r="AW170" s="14">
        <f t="shared" si="14"/>
        <v>33.75</v>
      </c>
      <c r="BL170" t="s">
        <v>117</v>
      </c>
      <c r="BQ170" t="s">
        <v>78</v>
      </c>
    </row>
    <row r="171" spans="1:69" ht="45" x14ac:dyDescent="0.25">
      <c r="A171">
        <v>170</v>
      </c>
      <c r="B171">
        <v>40</v>
      </c>
      <c r="C171" s="2" t="s">
        <v>219</v>
      </c>
      <c r="D171" s="53"/>
      <c r="E171" s="58"/>
      <c r="F171" t="s">
        <v>643</v>
      </c>
      <c r="H171" t="s">
        <v>644</v>
      </c>
      <c r="I171" t="s">
        <v>100</v>
      </c>
      <c r="J171" s="27">
        <v>170</v>
      </c>
      <c r="L171" s="2" t="s">
        <v>70</v>
      </c>
      <c r="M171" s="2" t="s">
        <v>1852</v>
      </c>
      <c r="Q171" t="s">
        <v>683</v>
      </c>
      <c r="S171" t="s">
        <v>2564</v>
      </c>
      <c r="T171" t="s">
        <v>615</v>
      </c>
      <c r="W171" t="s">
        <v>615</v>
      </c>
      <c r="AA171" t="s">
        <v>102</v>
      </c>
      <c r="AD171" t="s">
        <v>615</v>
      </c>
      <c r="AI171">
        <v>29</v>
      </c>
      <c r="AJ171">
        <v>8</v>
      </c>
      <c r="AM171">
        <v>1</v>
      </c>
      <c r="AN171">
        <v>17</v>
      </c>
      <c r="AO171">
        <v>6</v>
      </c>
      <c r="AP171">
        <v>55</v>
      </c>
      <c r="AQ171">
        <v>0</v>
      </c>
      <c r="AS171" s="14">
        <f t="shared" si="10"/>
        <v>29.333333333333332</v>
      </c>
      <c r="AT171" s="15">
        <f t="shared" si="11"/>
        <v>22373.601066666666</v>
      </c>
      <c r="AU171" s="14">
        <f t="shared" si="12"/>
        <v>1.875</v>
      </c>
      <c r="AV171" s="14">
        <f t="shared" si="13"/>
        <v>55</v>
      </c>
      <c r="AW171" s="14">
        <f t="shared" si="14"/>
        <v>55</v>
      </c>
      <c r="BQ171" t="s">
        <v>412</v>
      </c>
    </row>
    <row r="172" spans="1:69" x14ac:dyDescent="0.25">
      <c r="A172" s="2">
        <v>171</v>
      </c>
      <c r="B172">
        <v>40</v>
      </c>
      <c r="C172" s="2" t="s">
        <v>219</v>
      </c>
      <c r="D172" s="53"/>
      <c r="E172" s="58"/>
      <c r="F172" t="s">
        <v>643</v>
      </c>
      <c r="H172" t="s">
        <v>644</v>
      </c>
      <c r="I172" t="s">
        <v>100</v>
      </c>
      <c r="J172" s="27">
        <v>171</v>
      </c>
      <c r="L172" s="6" t="s">
        <v>11</v>
      </c>
      <c r="N172" t="s">
        <v>86</v>
      </c>
      <c r="S172" t="s">
        <v>2564</v>
      </c>
      <c r="T172" s="10" t="s">
        <v>159</v>
      </c>
      <c r="W172" t="s">
        <v>102</v>
      </c>
      <c r="AA172" t="s">
        <v>205</v>
      </c>
      <c r="AD172" s="10" t="s">
        <v>159</v>
      </c>
      <c r="AI172">
        <v>2</v>
      </c>
      <c r="AJ172">
        <v>0</v>
      </c>
      <c r="AM172">
        <v>9</v>
      </c>
      <c r="AN172">
        <v>0</v>
      </c>
      <c r="AO172">
        <v>0</v>
      </c>
      <c r="AP172">
        <v>18</v>
      </c>
      <c r="AQ172">
        <v>0</v>
      </c>
      <c r="AS172" s="14">
        <f t="shared" si="10"/>
        <v>2</v>
      </c>
      <c r="AT172" s="15">
        <f t="shared" si="11"/>
        <v>1525.4728</v>
      </c>
      <c r="AU172" s="14">
        <f t="shared" si="12"/>
        <v>9</v>
      </c>
      <c r="AV172" s="14">
        <f t="shared" si="13"/>
        <v>18</v>
      </c>
      <c r="AW172" s="14">
        <f t="shared" si="14"/>
        <v>18</v>
      </c>
      <c r="BQ172" t="s">
        <v>78</v>
      </c>
    </row>
    <row r="173" spans="1:69" x14ac:dyDescent="0.25">
      <c r="A173">
        <v>172</v>
      </c>
      <c r="B173">
        <v>40</v>
      </c>
      <c r="C173" s="2" t="s">
        <v>219</v>
      </c>
      <c r="D173" s="53"/>
      <c r="E173" s="58"/>
      <c r="F173" t="s">
        <v>643</v>
      </c>
      <c r="H173" t="s">
        <v>644</v>
      </c>
      <c r="I173" t="s">
        <v>100</v>
      </c>
      <c r="J173" s="27">
        <v>172</v>
      </c>
      <c r="L173" s="6" t="s">
        <v>12</v>
      </c>
      <c r="O173" t="s">
        <v>86</v>
      </c>
      <c r="P173">
        <v>171</v>
      </c>
      <c r="S173" t="s">
        <v>2564</v>
      </c>
      <c r="AR173">
        <v>250</v>
      </c>
      <c r="AS173" s="14">
        <f t="shared" si="10"/>
        <v>0</v>
      </c>
      <c r="AT173" s="15">
        <f t="shared" si="11"/>
        <v>0</v>
      </c>
      <c r="AU173" s="14">
        <f t="shared" si="12"/>
        <v>0</v>
      </c>
      <c r="AV173" s="14">
        <f t="shared" si="13"/>
        <v>0</v>
      </c>
      <c r="AW173" s="14">
        <f t="shared" si="14"/>
        <v>0</v>
      </c>
      <c r="AX173" t="s">
        <v>1776</v>
      </c>
      <c r="AY173" t="s">
        <v>684</v>
      </c>
      <c r="AZ173" s="12">
        <f>SUM(AS159:AS173)</f>
        <v>248.54166666666669</v>
      </c>
      <c r="BA173" t="s">
        <v>685</v>
      </c>
      <c r="BB173">
        <v>250</v>
      </c>
      <c r="BC173" s="12">
        <f>SUM(AV159:AV173)</f>
        <v>672.3416666666667</v>
      </c>
      <c r="BD173">
        <v>9</v>
      </c>
      <c r="BE173">
        <v>4</v>
      </c>
      <c r="BF173">
        <v>2</v>
      </c>
      <c r="BG173">
        <v>1</v>
      </c>
      <c r="BH173" s="12">
        <f>BD173+BF173+(BE173+BG173)/12</f>
        <v>11.416666666666666</v>
      </c>
    </row>
    <row r="174" spans="1:69" x14ac:dyDescent="0.25">
      <c r="A174" s="2">
        <v>173</v>
      </c>
      <c r="B174">
        <v>41</v>
      </c>
      <c r="C174" s="2" t="s">
        <v>219</v>
      </c>
      <c r="D174" s="53">
        <v>15</v>
      </c>
      <c r="E174" s="58">
        <v>15</v>
      </c>
      <c r="F174" t="s">
        <v>330</v>
      </c>
      <c r="G174" t="s">
        <v>200</v>
      </c>
      <c r="H174" t="s">
        <v>644</v>
      </c>
      <c r="I174" t="s">
        <v>686</v>
      </c>
      <c r="J174" s="31">
        <v>173</v>
      </c>
      <c r="L174" s="6" t="s">
        <v>652</v>
      </c>
      <c r="M174" s="6" t="s">
        <v>130</v>
      </c>
      <c r="Q174" t="s">
        <v>100</v>
      </c>
      <c r="S174" t="s">
        <v>2564</v>
      </c>
      <c r="T174" t="s">
        <v>689</v>
      </c>
      <c r="U174" t="s">
        <v>287</v>
      </c>
      <c r="W174" t="s">
        <v>689</v>
      </c>
      <c r="AA174" t="s">
        <v>689</v>
      </c>
      <c r="AB174" t="s">
        <v>287</v>
      </c>
      <c r="AD174" s="10" t="s">
        <v>207</v>
      </c>
      <c r="AI174">
        <v>0</v>
      </c>
      <c r="AJ174">
        <v>22</v>
      </c>
      <c r="AM174">
        <v>0</v>
      </c>
      <c r="AN174">
        <v>8</v>
      </c>
      <c r="AO174">
        <v>0</v>
      </c>
      <c r="AP174">
        <v>0</v>
      </c>
      <c r="AQ174">
        <v>8</v>
      </c>
      <c r="AS174" s="14">
        <f t="shared" si="10"/>
        <v>0.91666666666666663</v>
      </c>
      <c r="AT174" s="15">
        <f t="shared" si="11"/>
        <v>699.17503333333332</v>
      </c>
      <c r="AU174" s="14">
        <f t="shared" si="12"/>
        <v>0.4</v>
      </c>
      <c r="AV174" s="14">
        <f t="shared" si="13"/>
        <v>0.3666666666666667</v>
      </c>
      <c r="AW174" s="14">
        <f t="shared" si="14"/>
        <v>0.4</v>
      </c>
      <c r="BL174" t="s">
        <v>207</v>
      </c>
      <c r="BM174" t="s">
        <v>691</v>
      </c>
      <c r="BN174" t="s">
        <v>287</v>
      </c>
      <c r="BP174" t="s">
        <v>652</v>
      </c>
    </row>
    <row r="175" spans="1:69" x14ac:dyDescent="0.25">
      <c r="A175">
        <v>174</v>
      </c>
      <c r="B175">
        <v>41</v>
      </c>
      <c r="C175" s="2" t="s">
        <v>219</v>
      </c>
      <c r="D175" s="53"/>
      <c r="E175" s="58"/>
      <c r="F175" t="s">
        <v>330</v>
      </c>
      <c r="G175" t="s">
        <v>200</v>
      </c>
      <c r="H175" t="s">
        <v>644</v>
      </c>
      <c r="I175" t="s">
        <v>686</v>
      </c>
      <c r="J175" s="31">
        <v>174</v>
      </c>
      <c r="L175" s="6" t="s">
        <v>687</v>
      </c>
      <c r="M175" s="6" t="s">
        <v>688</v>
      </c>
      <c r="Q175" t="s">
        <v>100</v>
      </c>
      <c r="S175" t="s">
        <v>2564</v>
      </c>
      <c r="T175" t="s">
        <v>100</v>
      </c>
      <c r="W175" t="s">
        <v>690</v>
      </c>
      <c r="AA175" t="s">
        <v>100</v>
      </c>
      <c r="AD175" t="s">
        <v>100</v>
      </c>
      <c r="AI175">
        <v>0</v>
      </c>
      <c r="AJ175">
        <v>18</v>
      </c>
      <c r="AM175">
        <v>0</v>
      </c>
      <c r="AN175">
        <v>4</v>
      </c>
      <c r="AO175">
        <v>0</v>
      </c>
      <c r="AP175">
        <v>0</v>
      </c>
      <c r="AQ175">
        <v>3</v>
      </c>
      <c r="AS175" s="14">
        <f t="shared" si="10"/>
        <v>0.75</v>
      </c>
      <c r="AT175" s="15">
        <f t="shared" si="11"/>
        <v>572.05230000000006</v>
      </c>
      <c r="AU175" s="14">
        <f t="shared" si="12"/>
        <v>0.2</v>
      </c>
      <c r="AV175" s="14">
        <f t="shared" si="13"/>
        <v>0.15000000000000002</v>
      </c>
      <c r="AW175" s="14">
        <f t="shared" si="14"/>
        <v>0.15</v>
      </c>
      <c r="BL175" t="s">
        <v>692</v>
      </c>
    </row>
    <row r="176" spans="1:69" x14ac:dyDescent="0.25">
      <c r="A176" s="2">
        <v>175</v>
      </c>
      <c r="B176">
        <v>41</v>
      </c>
      <c r="C176" s="2" t="s">
        <v>219</v>
      </c>
      <c r="D176" s="53"/>
      <c r="E176" s="58"/>
      <c r="F176" t="s">
        <v>330</v>
      </c>
      <c r="G176" t="s">
        <v>200</v>
      </c>
      <c r="H176" t="s">
        <v>644</v>
      </c>
      <c r="I176" t="s">
        <v>686</v>
      </c>
      <c r="J176" s="31">
        <v>175</v>
      </c>
      <c r="L176" s="63" t="s">
        <v>92</v>
      </c>
      <c r="M176" s="63" t="s">
        <v>93</v>
      </c>
      <c r="Q176" t="s">
        <v>693</v>
      </c>
      <c r="S176" t="s">
        <v>2564</v>
      </c>
      <c r="T176" t="s">
        <v>287</v>
      </c>
      <c r="W176" t="s">
        <v>116</v>
      </c>
      <c r="AA176" t="s">
        <v>287</v>
      </c>
      <c r="AD176" s="10" t="s">
        <v>124</v>
      </c>
      <c r="AI176">
        <v>36</v>
      </c>
      <c r="AJ176">
        <v>12</v>
      </c>
      <c r="AM176">
        <v>2</v>
      </c>
      <c r="AN176">
        <v>10</v>
      </c>
      <c r="AO176">
        <v>0</v>
      </c>
      <c r="AP176">
        <v>91</v>
      </c>
      <c r="AQ176">
        <v>5</v>
      </c>
      <c r="AS176" s="14">
        <f t="shared" si="10"/>
        <v>36.5</v>
      </c>
      <c r="AT176" s="15">
        <f t="shared" si="11"/>
        <v>27839.878599999996</v>
      </c>
      <c r="AU176" s="14">
        <f t="shared" si="12"/>
        <v>2.5</v>
      </c>
      <c r="AV176" s="14">
        <f t="shared" si="13"/>
        <v>91.25</v>
      </c>
      <c r="AW176" s="14">
        <f t="shared" si="14"/>
        <v>91.25</v>
      </c>
      <c r="BL176" t="s">
        <v>287</v>
      </c>
    </row>
    <row r="177" spans="1:69" x14ac:dyDescent="0.25">
      <c r="A177">
        <v>176</v>
      </c>
      <c r="B177">
        <v>42</v>
      </c>
      <c r="C177" s="2" t="s">
        <v>219</v>
      </c>
      <c r="D177" s="53"/>
      <c r="E177" s="58"/>
      <c r="F177" t="s">
        <v>330</v>
      </c>
      <c r="G177" t="s">
        <v>200</v>
      </c>
      <c r="H177" t="s">
        <v>644</v>
      </c>
      <c r="I177" t="s">
        <v>686</v>
      </c>
      <c r="J177" s="31">
        <v>176</v>
      </c>
      <c r="L177" s="6" t="s">
        <v>665</v>
      </c>
      <c r="M177" s="63" t="s">
        <v>130</v>
      </c>
      <c r="Q177" t="s">
        <v>100</v>
      </c>
      <c r="S177" t="s">
        <v>2564</v>
      </c>
      <c r="T177" t="s">
        <v>690</v>
      </c>
      <c r="W177" t="s">
        <v>417</v>
      </c>
      <c r="AA177" t="s">
        <v>100</v>
      </c>
      <c r="AD177" s="10" t="s">
        <v>100</v>
      </c>
      <c r="AI177">
        <v>3</v>
      </c>
      <c r="AJ177">
        <v>9</v>
      </c>
      <c r="AM177">
        <v>0</v>
      </c>
      <c r="AN177">
        <v>5</v>
      </c>
      <c r="AO177">
        <v>0</v>
      </c>
      <c r="AP177">
        <v>0</v>
      </c>
      <c r="AQ177">
        <v>17</v>
      </c>
      <c r="AS177" s="14">
        <f t="shared" si="10"/>
        <v>3.375</v>
      </c>
      <c r="AT177" s="15">
        <f t="shared" si="11"/>
        <v>2574.2353499999999</v>
      </c>
      <c r="AU177" s="14">
        <f t="shared" si="12"/>
        <v>0.25</v>
      </c>
      <c r="AV177" s="14">
        <f t="shared" si="13"/>
        <v>0.84375</v>
      </c>
      <c r="AW177" s="14">
        <f t="shared" si="14"/>
        <v>0.85</v>
      </c>
      <c r="BP177" t="s">
        <v>665</v>
      </c>
    </row>
    <row r="178" spans="1:69" x14ac:dyDescent="0.25">
      <c r="A178" s="2">
        <v>177</v>
      </c>
      <c r="B178">
        <v>42</v>
      </c>
      <c r="C178" s="2" t="s">
        <v>219</v>
      </c>
      <c r="D178" s="53"/>
      <c r="E178" s="58"/>
      <c r="F178" t="s">
        <v>330</v>
      </c>
      <c r="G178" t="s">
        <v>200</v>
      </c>
      <c r="H178" t="s">
        <v>644</v>
      </c>
      <c r="I178" t="s">
        <v>686</v>
      </c>
      <c r="J178" s="27">
        <v>177</v>
      </c>
      <c r="L178" t="s">
        <v>92</v>
      </c>
      <c r="M178" t="s">
        <v>93</v>
      </c>
      <c r="Q178" t="s">
        <v>120</v>
      </c>
      <c r="S178" t="s">
        <v>2564</v>
      </c>
      <c r="T178" t="s">
        <v>84</v>
      </c>
      <c r="W178" t="s">
        <v>84</v>
      </c>
      <c r="AA178" t="s">
        <v>124</v>
      </c>
      <c r="AD178" s="10" t="s">
        <v>65</v>
      </c>
      <c r="AI178">
        <v>31</v>
      </c>
      <c r="AJ178">
        <v>6</v>
      </c>
      <c r="AM178">
        <v>4</v>
      </c>
      <c r="AN178">
        <v>17</v>
      </c>
      <c r="AO178">
        <v>6</v>
      </c>
      <c r="AP178">
        <v>152</v>
      </c>
      <c r="AQ178">
        <v>7</v>
      </c>
      <c r="AS178" s="14">
        <f t="shared" si="10"/>
        <v>31.25</v>
      </c>
      <c r="AT178" s="15">
        <f t="shared" si="11"/>
        <v>23835.512499999997</v>
      </c>
      <c r="AU178" s="14">
        <f t="shared" si="12"/>
        <v>4.875</v>
      </c>
      <c r="AV178" s="14">
        <f t="shared" si="13"/>
        <v>152.34375</v>
      </c>
      <c r="AW178" s="14">
        <f t="shared" si="14"/>
        <v>152.35</v>
      </c>
    </row>
    <row r="179" spans="1:69" ht="30" x14ac:dyDescent="0.25">
      <c r="A179">
        <v>178</v>
      </c>
      <c r="B179">
        <v>42</v>
      </c>
      <c r="C179" s="2" t="s">
        <v>219</v>
      </c>
      <c r="D179" s="53"/>
      <c r="E179" s="58"/>
      <c r="F179" t="s">
        <v>330</v>
      </c>
      <c r="G179" t="s">
        <v>200</v>
      </c>
      <c r="H179" t="s">
        <v>644</v>
      </c>
      <c r="I179" t="s">
        <v>686</v>
      </c>
      <c r="J179" s="25">
        <v>178</v>
      </c>
      <c r="L179" s="2" t="s">
        <v>70</v>
      </c>
      <c r="M179" s="2" t="s">
        <v>71</v>
      </c>
      <c r="Q179" t="s">
        <v>695</v>
      </c>
      <c r="S179" t="s">
        <v>2564</v>
      </c>
      <c r="T179" t="s">
        <v>116</v>
      </c>
      <c r="W179" t="s">
        <v>696</v>
      </c>
      <c r="AA179" t="s">
        <v>116</v>
      </c>
      <c r="AD179" s="10" t="s">
        <v>117</v>
      </c>
      <c r="AI179">
        <v>20</v>
      </c>
      <c r="AJ179">
        <v>20</v>
      </c>
      <c r="AM179">
        <v>6</v>
      </c>
      <c r="AN179">
        <v>0</v>
      </c>
      <c r="AO179">
        <v>0</v>
      </c>
      <c r="AP179">
        <v>125</v>
      </c>
      <c r="AQ179">
        <v>0</v>
      </c>
      <c r="AS179" s="14">
        <f t="shared" si="10"/>
        <v>20.833333333333332</v>
      </c>
      <c r="AT179" s="15">
        <f t="shared" si="11"/>
        <v>15890.341666666665</v>
      </c>
      <c r="AU179" s="14">
        <f t="shared" si="12"/>
        <v>6</v>
      </c>
      <c r="AV179" s="14">
        <f t="shared" si="13"/>
        <v>125</v>
      </c>
      <c r="AW179" s="14">
        <f t="shared" si="14"/>
        <v>125</v>
      </c>
      <c r="BL179" t="s">
        <v>117</v>
      </c>
    </row>
    <row r="180" spans="1:69" x14ac:dyDescent="0.25">
      <c r="A180" s="2">
        <v>179</v>
      </c>
      <c r="B180">
        <v>42</v>
      </c>
      <c r="C180" s="2" t="s">
        <v>219</v>
      </c>
      <c r="D180" s="53"/>
      <c r="E180" s="58"/>
      <c r="F180" t="s">
        <v>330</v>
      </c>
      <c r="G180" t="s">
        <v>200</v>
      </c>
      <c r="H180" t="s">
        <v>644</v>
      </c>
      <c r="I180" t="s">
        <v>686</v>
      </c>
      <c r="J180" s="27">
        <v>179</v>
      </c>
      <c r="L180" s="2" t="s">
        <v>118</v>
      </c>
      <c r="M180" s="6" t="s">
        <v>119</v>
      </c>
      <c r="Q180" t="s">
        <v>697</v>
      </c>
      <c r="S180" t="s">
        <v>2564</v>
      </c>
      <c r="T180" t="s">
        <v>116</v>
      </c>
      <c r="W180" t="s">
        <v>65</v>
      </c>
      <c r="AA180" t="s">
        <v>116</v>
      </c>
      <c r="AD180" s="10" t="s">
        <v>117</v>
      </c>
      <c r="AI180">
        <v>17</v>
      </c>
      <c r="AJ180">
        <v>21</v>
      </c>
      <c r="AM180">
        <v>6</v>
      </c>
      <c r="AN180">
        <v>0</v>
      </c>
      <c r="AO180">
        <v>0</v>
      </c>
      <c r="AP180">
        <v>107</v>
      </c>
      <c r="AQ180">
        <v>5</v>
      </c>
      <c r="AS180" s="14">
        <f t="shared" si="10"/>
        <v>17.875</v>
      </c>
      <c r="AT180" s="15">
        <f t="shared" si="11"/>
        <v>13633.91315</v>
      </c>
      <c r="AU180" s="14">
        <f t="shared" si="12"/>
        <v>6</v>
      </c>
      <c r="AV180" s="14">
        <f t="shared" si="13"/>
        <v>107.25</v>
      </c>
      <c r="AW180" s="14">
        <f t="shared" si="14"/>
        <v>107.25</v>
      </c>
      <c r="BL180" t="s">
        <v>117</v>
      </c>
    </row>
    <row r="181" spans="1:69" ht="28.5" customHeight="1" x14ac:dyDescent="0.25">
      <c r="A181">
        <v>180</v>
      </c>
      <c r="B181">
        <v>42</v>
      </c>
      <c r="C181" s="2" t="s">
        <v>219</v>
      </c>
      <c r="D181" s="53"/>
      <c r="E181" s="58"/>
      <c r="F181" t="s">
        <v>330</v>
      </c>
      <c r="G181" t="s">
        <v>200</v>
      </c>
      <c r="H181" t="s">
        <v>644</v>
      </c>
      <c r="I181" t="s">
        <v>686</v>
      </c>
      <c r="J181" s="27">
        <v>180</v>
      </c>
      <c r="L181" s="2" t="s">
        <v>70</v>
      </c>
      <c r="M181" s="2" t="s">
        <v>71</v>
      </c>
      <c r="Q181" t="s">
        <v>698</v>
      </c>
      <c r="S181" t="s">
        <v>2564</v>
      </c>
      <c r="T181" t="s">
        <v>420</v>
      </c>
      <c r="U181" t="s">
        <v>85</v>
      </c>
      <c r="W181" t="s">
        <v>65</v>
      </c>
      <c r="AA181" t="s">
        <v>108</v>
      </c>
      <c r="AD181" s="10" t="s">
        <v>420</v>
      </c>
      <c r="AI181">
        <v>36</v>
      </c>
      <c r="AJ181">
        <v>21</v>
      </c>
      <c r="AM181">
        <v>6</v>
      </c>
      <c r="AN181">
        <v>0</v>
      </c>
      <c r="AO181">
        <v>0</v>
      </c>
      <c r="AP181">
        <v>221</v>
      </c>
      <c r="AQ181">
        <v>5</v>
      </c>
      <c r="AS181" s="14">
        <f t="shared" si="10"/>
        <v>36.875</v>
      </c>
      <c r="AT181" s="15">
        <f t="shared" si="11"/>
        <v>28125.904750000002</v>
      </c>
      <c r="AU181" s="14">
        <f t="shared" si="12"/>
        <v>6</v>
      </c>
      <c r="AV181" s="14">
        <f t="shared" si="13"/>
        <v>221.25</v>
      </c>
      <c r="AW181" s="14">
        <f t="shared" si="14"/>
        <v>221.25</v>
      </c>
      <c r="BL181" t="s">
        <v>699</v>
      </c>
    </row>
    <row r="182" spans="1:69" x14ac:dyDescent="0.25">
      <c r="A182">
        <v>181</v>
      </c>
      <c r="B182">
        <v>42</v>
      </c>
      <c r="C182" s="2" t="s">
        <v>219</v>
      </c>
      <c r="D182" s="53"/>
      <c r="E182" s="58"/>
      <c r="F182" t="s">
        <v>330</v>
      </c>
      <c r="G182" t="s">
        <v>200</v>
      </c>
      <c r="H182" t="s">
        <v>644</v>
      </c>
      <c r="I182" t="s">
        <v>686</v>
      </c>
      <c r="J182" s="25">
        <v>181</v>
      </c>
      <c r="L182" s="6" t="s">
        <v>100</v>
      </c>
      <c r="M182" s="6" t="s">
        <v>100</v>
      </c>
      <c r="Q182" t="s">
        <v>700</v>
      </c>
      <c r="S182" t="s">
        <v>2564</v>
      </c>
      <c r="T182" t="s">
        <v>416</v>
      </c>
      <c r="U182" t="s">
        <v>420</v>
      </c>
      <c r="W182" t="s">
        <v>102</v>
      </c>
      <c r="AA182" t="s">
        <v>85</v>
      </c>
      <c r="AB182" t="s">
        <v>420</v>
      </c>
      <c r="AC182" t="s">
        <v>701</v>
      </c>
      <c r="AD182" s="10" t="s">
        <v>73</v>
      </c>
      <c r="AE182" s="10" t="s">
        <v>159</v>
      </c>
      <c r="AF182" t="s">
        <v>420</v>
      </c>
      <c r="AI182">
        <v>38</v>
      </c>
      <c r="AJ182">
        <v>8</v>
      </c>
      <c r="AM182">
        <v>5</v>
      </c>
      <c r="AN182">
        <v>12</v>
      </c>
      <c r="AO182">
        <v>0</v>
      </c>
      <c r="AP182">
        <v>214</v>
      </c>
      <c r="AQ182">
        <v>13</v>
      </c>
      <c r="AS182" s="14">
        <f t="shared" si="10"/>
        <v>38.333333333333336</v>
      </c>
      <c r="AT182" s="15">
        <f t="shared" si="11"/>
        <v>29238.22866666667</v>
      </c>
      <c r="AU182" s="14">
        <f t="shared" si="12"/>
        <v>5.6</v>
      </c>
      <c r="AV182" s="14">
        <f t="shared" si="13"/>
        <v>214.66666666666666</v>
      </c>
      <c r="AW182" s="14">
        <f t="shared" si="14"/>
        <v>214.65</v>
      </c>
      <c r="BQ182" t="s">
        <v>78</v>
      </c>
    </row>
    <row r="183" spans="1:69" ht="30" x14ac:dyDescent="0.25">
      <c r="A183">
        <v>182</v>
      </c>
      <c r="B183">
        <v>43</v>
      </c>
      <c r="C183" s="2" t="s">
        <v>219</v>
      </c>
      <c r="D183" s="53"/>
      <c r="E183" s="58"/>
      <c r="F183" t="s">
        <v>330</v>
      </c>
      <c r="G183" t="s">
        <v>200</v>
      </c>
      <c r="H183" t="s">
        <v>644</v>
      </c>
      <c r="I183" t="s">
        <v>686</v>
      </c>
      <c r="J183" s="27">
        <v>182</v>
      </c>
      <c r="L183" s="2" t="s">
        <v>70</v>
      </c>
      <c r="M183" s="2" t="s">
        <v>71</v>
      </c>
      <c r="Q183" t="s">
        <v>703</v>
      </c>
      <c r="S183" t="s">
        <v>2564</v>
      </c>
      <c r="T183" t="s">
        <v>85</v>
      </c>
      <c r="W183" t="s">
        <v>117</v>
      </c>
      <c r="AA183" t="s">
        <v>704</v>
      </c>
      <c r="AB183" s="10" t="s">
        <v>232</v>
      </c>
      <c r="AD183" s="10" t="s">
        <v>65</v>
      </c>
      <c r="AI183">
        <v>19</v>
      </c>
      <c r="AJ183">
        <v>8</v>
      </c>
      <c r="AM183">
        <v>6</v>
      </c>
      <c r="AN183">
        <v>0</v>
      </c>
      <c r="AO183">
        <v>0</v>
      </c>
      <c r="AP183">
        <v>116</v>
      </c>
      <c r="AQ183">
        <v>0</v>
      </c>
      <c r="AS183" s="14">
        <f t="shared" si="10"/>
        <v>19.333333333333332</v>
      </c>
      <c r="AT183" s="15">
        <f t="shared" si="11"/>
        <v>14746.237066666667</v>
      </c>
      <c r="AU183" s="14">
        <f t="shared" si="12"/>
        <v>6</v>
      </c>
      <c r="AV183" s="14">
        <f t="shared" si="13"/>
        <v>116</v>
      </c>
      <c r="AW183" s="14">
        <f t="shared" si="14"/>
        <v>116</v>
      </c>
      <c r="BL183" t="s">
        <v>117</v>
      </c>
    </row>
    <row r="184" spans="1:69" ht="30" x14ac:dyDescent="0.25">
      <c r="A184">
        <v>183</v>
      </c>
      <c r="B184">
        <v>43</v>
      </c>
      <c r="C184" s="2" t="s">
        <v>219</v>
      </c>
      <c r="D184" s="53"/>
      <c r="E184" s="58"/>
      <c r="F184" t="s">
        <v>330</v>
      </c>
      <c r="G184" t="s">
        <v>200</v>
      </c>
      <c r="H184" t="s">
        <v>644</v>
      </c>
      <c r="I184" t="s">
        <v>686</v>
      </c>
      <c r="J184" s="25">
        <v>183</v>
      </c>
      <c r="L184" s="2" t="s">
        <v>70</v>
      </c>
      <c r="M184" s="2" t="s">
        <v>71</v>
      </c>
      <c r="Q184" t="s">
        <v>705</v>
      </c>
      <c r="S184" t="s">
        <v>2564</v>
      </c>
      <c r="T184" t="s">
        <v>85</v>
      </c>
      <c r="W184" t="s">
        <v>144</v>
      </c>
      <c r="X184" t="s">
        <v>707</v>
      </c>
      <c r="AA184" t="s">
        <v>85</v>
      </c>
      <c r="AD184" s="10" t="s">
        <v>65</v>
      </c>
      <c r="AI184">
        <v>46</v>
      </c>
      <c r="AJ184">
        <v>21</v>
      </c>
      <c r="AM184">
        <v>5</v>
      </c>
      <c r="AN184">
        <v>0</v>
      </c>
      <c r="AO184">
        <v>0</v>
      </c>
      <c r="AP184">
        <v>234</v>
      </c>
      <c r="AQ184">
        <v>8</v>
      </c>
      <c r="AS184" s="14">
        <f t="shared" si="10"/>
        <v>46.875</v>
      </c>
      <c r="AT184" s="15">
        <f t="shared" si="11"/>
        <v>35753.268750000003</v>
      </c>
      <c r="AU184" s="14">
        <f t="shared" si="12"/>
        <v>5</v>
      </c>
      <c r="AV184" s="14">
        <f t="shared" si="13"/>
        <v>234.375</v>
      </c>
      <c r="AW184" s="14">
        <f t="shared" si="14"/>
        <v>234.4</v>
      </c>
      <c r="BL184" t="s">
        <v>117</v>
      </c>
    </row>
    <row r="185" spans="1:69" x14ac:dyDescent="0.25">
      <c r="A185">
        <v>184</v>
      </c>
      <c r="B185">
        <v>43</v>
      </c>
      <c r="C185" s="2" t="s">
        <v>219</v>
      </c>
      <c r="D185" s="53"/>
      <c r="E185" s="58"/>
      <c r="F185" t="s">
        <v>330</v>
      </c>
      <c r="G185" t="s">
        <v>200</v>
      </c>
      <c r="H185" t="s">
        <v>644</v>
      </c>
      <c r="I185" t="s">
        <v>686</v>
      </c>
      <c r="J185" s="27">
        <v>184</v>
      </c>
      <c r="L185" s="6" t="s">
        <v>100</v>
      </c>
      <c r="M185" s="6" t="s">
        <v>709</v>
      </c>
      <c r="Q185" t="s">
        <v>710</v>
      </c>
      <c r="S185" t="s">
        <v>2564</v>
      </c>
      <c r="T185" t="s">
        <v>85</v>
      </c>
      <c r="W185" t="s">
        <v>711</v>
      </c>
      <c r="AA185" t="s">
        <v>85</v>
      </c>
      <c r="AD185" s="10" t="s">
        <v>85</v>
      </c>
      <c r="AI185">
        <v>4</v>
      </c>
      <c r="AJ185">
        <v>8</v>
      </c>
      <c r="AM185">
        <v>8</v>
      </c>
      <c r="AN185">
        <v>5</v>
      </c>
      <c r="AO185">
        <v>0</v>
      </c>
      <c r="AP185">
        <v>35</v>
      </c>
      <c r="AQ185">
        <v>15</v>
      </c>
      <c r="AS185" s="14">
        <f t="shared" si="10"/>
        <v>4.333333333333333</v>
      </c>
      <c r="AT185" s="15">
        <f t="shared" si="11"/>
        <v>3305.1910666666663</v>
      </c>
      <c r="AU185" s="14">
        <f t="shared" si="12"/>
        <v>8.25</v>
      </c>
      <c r="AV185" s="14">
        <f t="shared" si="13"/>
        <v>35.75</v>
      </c>
      <c r="AW185" s="14">
        <f t="shared" si="14"/>
        <v>35.75</v>
      </c>
      <c r="BL185" t="s">
        <v>117</v>
      </c>
    </row>
    <row r="186" spans="1:69" x14ac:dyDescent="0.25">
      <c r="A186">
        <v>185</v>
      </c>
      <c r="B186">
        <v>43</v>
      </c>
      <c r="C186" s="2" t="s">
        <v>219</v>
      </c>
      <c r="D186" s="53"/>
      <c r="E186" s="58"/>
      <c r="F186" t="s">
        <v>330</v>
      </c>
      <c r="G186" t="s">
        <v>200</v>
      </c>
      <c r="H186" t="s">
        <v>644</v>
      </c>
      <c r="I186" t="s">
        <v>686</v>
      </c>
      <c r="J186" s="27">
        <v>185</v>
      </c>
      <c r="L186" s="6" t="s">
        <v>100</v>
      </c>
      <c r="M186" s="6" t="s">
        <v>709</v>
      </c>
      <c r="Q186" t="s">
        <v>712</v>
      </c>
      <c r="S186" t="s">
        <v>2564</v>
      </c>
      <c r="T186" t="s">
        <v>117</v>
      </c>
      <c r="W186" t="s">
        <v>117</v>
      </c>
      <c r="AA186" t="s">
        <v>85</v>
      </c>
      <c r="AD186" s="10" t="s">
        <v>85</v>
      </c>
      <c r="AI186">
        <v>5</v>
      </c>
      <c r="AJ186">
        <v>4</v>
      </c>
      <c r="AM186">
        <v>6</v>
      </c>
      <c r="AN186">
        <v>0</v>
      </c>
      <c r="AO186">
        <v>0</v>
      </c>
      <c r="AP186">
        <v>31</v>
      </c>
      <c r="AQ186">
        <v>0</v>
      </c>
      <c r="AS186" s="14">
        <f t="shared" si="10"/>
        <v>5.166666666666667</v>
      </c>
      <c r="AT186" s="15">
        <f t="shared" si="11"/>
        <v>3940.8047333333334</v>
      </c>
      <c r="AU186" s="14">
        <f t="shared" si="12"/>
        <v>6</v>
      </c>
      <c r="AV186" s="14">
        <f t="shared" si="13"/>
        <v>31</v>
      </c>
      <c r="AW186" s="14">
        <f t="shared" si="14"/>
        <v>31</v>
      </c>
      <c r="BL186" t="s">
        <v>117</v>
      </c>
    </row>
    <row r="187" spans="1:69" x14ac:dyDescent="0.25">
      <c r="A187">
        <v>186</v>
      </c>
      <c r="B187">
        <v>43</v>
      </c>
      <c r="C187" s="2" t="s">
        <v>219</v>
      </c>
      <c r="D187" s="53"/>
      <c r="E187" s="58"/>
      <c r="F187" t="s">
        <v>330</v>
      </c>
      <c r="G187" t="s">
        <v>200</v>
      </c>
      <c r="H187" t="s">
        <v>644</v>
      </c>
      <c r="I187" t="s">
        <v>686</v>
      </c>
      <c r="J187" s="27">
        <v>186</v>
      </c>
      <c r="L187" s="6" t="s">
        <v>713</v>
      </c>
      <c r="M187" s="6" t="s">
        <v>714</v>
      </c>
      <c r="Q187" t="s">
        <v>100</v>
      </c>
      <c r="S187" t="s">
        <v>2564</v>
      </c>
      <c r="T187" t="s">
        <v>117</v>
      </c>
      <c r="U187" t="s">
        <v>420</v>
      </c>
      <c r="W187" t="s">
        <v>85</v>
      </c>
      <c r="AA187" t="s">
        <v>85</v>
      </c>
      <c r="AD187" s="10" t="s">
        <v>420</v>
      </c>
      <c r="AI187">
        <v>6</v>
      </c>
      <c r="AJ187">
        <v>2</v>
      </c>
      <c r="AM187">
        <v>7</v>
      </c>
      <c r="AN187">
        <v>10</v>
      </c>
      <c r="AO187">
        <v>0</v>
      </c>
      <c r="AP187">
        <v>45</v>
      </c>
      <c r="AQ187">
        <v>12</v>
      </c>
      <c r="AS187" s="14">
        <f t="shared" si="10"/>
        <v>6.083333333333333</v>
      </c>
      <c r="AT187" s="15">
        <f t="shared" si="11"/>
        <v>4639.9797666666664</v>
      </c>
      <c r="AU187" s="14">
        <f t="shared" si="12"/>
        <v>7.5</v>
      </c>
      <c r="AV187" s="14">
        <f t="shared" si="13"/>
        <v>45.625</v>
      </c>
      <c r="AW187" s="14">
        <f t="shared" si="14"/>
        <v>45.6</v>
      </c>
      <c r="BL187" t="s">
        <v>117</v>
      </c>
    </row>
    <row r="188" spans="1:69" x14ac:dyDescent="0.25">
      <c r="A188">
        <v>187</v>
      </c>
      <c r="B188">
        <v>44</v>
      </c>
      <c r="C188" s="2" t="s">
        <v>219</v>
      </c>
      <c r="D188" s="53"/>
      <c r="E188" s="58"/>
      <c r="F188" t="s">
        <v>330</v>
      </c>
      <c r="G188" t="s">
        <v>200</v>
      </c>
      <c r="H188" t="s">
        <v>644</v>
      </c>
      <c r="I188" t="s">
        <v>686</v>
      </c>
      <c r="J188" s="27">
        <v>187</v>
      </c>
      <c r="L188" s="6" t="s">
        <v>11</v>
      </c>
      <c r="N188" t="s">
        <v>86</v>
      </c>
      <c r="S188" t="s">
        <v>2564</v>
      </c>
      <c r="T188" t="s">
        <v>85</v>
      </c>
      <c r="W188" t="s">
        <v>85</v>
      </c>
      <c r="AA188" t="s">
        <v>85</v>
      </c>
      <c r="AD188" s="10" t="s">
        <v>85</v>
      </c>
      <c r="AI188">
        <v>2</v>
      </c>
      <c r="AJ188">
        <v>9</v>
      </c>
      <c r="AM188">
        <v>9</v>
      </c>
      <c r="AN188">
        <v>0</v>
      </c>
      <c r="AO188">
        <v>0</v>
      </c>
      <c r="AP188">
        <v>21</v>
      </c>
      <c r="AQ188">
        <v>7</v>
      </c>
      <c r="AS188" s="14">
        <f t="shared" si="10"/>
        <v>2.375</v>
      </c>
      <c r="AT188" s="15">
        <f t="shared" si="11"/>
        <v>1811.4989499999999</v>
      </c>
      <c r="AU188" s="14">
        <f t="shared" si="12"/>
        <v>9</v>
      </c>
      <c r="AV188" s="14">
        <f t="shared" si="13"/>
        <v>21.375</v>
      </c>
      <c r="AW188" s="14">
        <f t="shared" si="14"/>
        <v>21.35</v>
      </c>
    </row>
    <row r="189" spans="1:69" x14ac:dyDescent="0.25">
      <c r="A189" s="63">
        <v>188</v>
      </c>
      <c r="B189">
        <v>44</v>
      </c>
      <c r="C189" s="2" t="s">
        <v>219</v>
      </c>
      <c r="D189" s="53"/>
      <c r="E189" s="58"/>
      <c r="F189" t="s">
        <v>330</v>
      </c>
      <c r="G189" t="s">
        <v>200</v>
      </c>
      <c r="H189" t="s">
        <v>644</v>
      </c>
      <c r="I189" t="s">
        <v>686</v>
      </c>
      <c r="J189" s="69">
        <v>188</v>
      </c>
      <c r="L189" s="6" t="s">
        <v>12</v>
      </c>
      <c r="M189" s="63"/>
      <c r="O189" t="s">
        <v>86</v>
      </c>
      <c r="P189">
        <v>187</v>
      </c>
      <c r="S189" t="s">
        <v>2564</v>
      </c>
      <c r="AR189">
        <v>150</v>
      </c>
      <c r="AS189" s="14">
        <f t="shared" si="10"/>
        <v>0</v>
      </c>
      <c r="AT189" s="15">
        <f t="shared" si="11"/>
        <v>0</v>
      </c>
      <c r="AU189" s="14">
        <f t="shared" si="12"/>
        <v>0</v>
      </c>
      <c r="AV189" s="14">
        <f t="shared" si="13"/>
        <v>0</v>
      </c>
      <c r="AW189" s="14">
        <f t="shared" si="14"/>
        <v>0</v>
      </c>
    </row>
    <row r="190" spans="1:69" x14ac:dyDescent="0.25">
      <c r="A190">
        <v>189</v>
      </c>
      <c r="B190">
        <v>44</v>
      </c>
      <c r="C190" s="2" t="s">
        <v>219</v>
      </c>
      <c r="D190" s="53"/>
      <c r="E190" s="58"/>
      <c r="F190" t="s">
        <v>330</v>
      </c>
      <c r="G190" t="s">
        <v>200</v>
      </c>
      <c r="H190" t="s">
        <v>644</v>
      </c>
      <c r="I190" t="s">
        <v>686</v>
      </c>
      <c r="J190" s="27">
        <v>189</v>
      </c>
      <c r="L190" s="6" t="s">
        <v>11</v>
      </c>
      <c r="N190" t="s">
        <v>86</v>
      </c>
      <c r="S190" t="s">
        <v>2564</v>
      </c>
      <c r="T190" t="s">
        <v>85</v>
      </c>
      <c r="U190" t="s">
        <v>716</v>
      </c>
      <c r="W190" t="s">
        <v>85</v>
      </c>
      <c r="X190" t="s">
        <v>717</v>
      </c>
      <c r="AA190" t="s">
        <v>85</v>
      </c>
      <c r="AB190" t="s">
        <v>232</v>
      </c>
      <c r="AD190" s="10" t="s">
        <v>100</v>
      </c>
      <c r="AI190">
        <v>2</v>
      </c>
      <c r="AJ190">
        <v>7</v>
      </c>
      <c r="AM190">
        <v>9</v>
      </c>
      <c r="AN190">
        <v>0</v>
      </c>
      <c r="AO190">
        <v>0</v>
      </c>
      <c r="AP190">
        <v>50</v>
      </c>
      <c r="AQ190">
        <v>0</v>
      </c>
      <c r="AS190" s="14">
        <f t="shared" si="10"/>
        <v>2.2916666666666665</v>
      </c>
      <c r="AT190" s="15">
        <f t="shared" si="11"/>
        <v>1747.9375833333331</v>
      </c>
      <c r="AU190" s="14">
        <f t="shared" si="12"/>
        <v>9</v>
      </c>
      <c r="AV190" s="14">
        <f t="shared" si="13"/>
        <v>20.625</v>
      </c>
      <c r="AW190" s="14">
        <f t="shared" si="14"/>
        <v>50</v>
      </c>
    </row>
    <row r="191" spans="1:69" x14ac:dyDescent="0.25">
      <c r="A191">
        <v>190</v>
      </c>
      <c r="B191">
        <v>44</v>
      </c>
      <c r="C191" s="2" t="s">
        <v>219</v>
      </c>
      <c r="D191" s="53"/>
      <c r="E191" s="58"/>
      <c r="F191" t="s">
        <v>330</v>
      </c>
      <c r="G191" t="s">
        <v>200</v>
      </c>
      <c r="H191" t="s">
        <v>644</v>
      </c>
      <c r="I191" t="s">
        <v>686</v>
      </c>
      <c r="J191" s="27">
        <v>190</v>
      </c>
      <c r="L191" s="6" t="s">
        <v>12</v>
      </c>
      <c r="M191" s="63"/>
      <c r="O191" t="s">
        <v>86</v>
      </c>
      <c r="P191">
        <v>189</v>
      </c>
      <c r="S191" t="s">
        <v>2564</v>
      </c>
      <c r="AR191">
        <v>50</v>
      </c>
      <c r="AS191" s="14">
        <f t="shared" si="10"/>
        <v>0</v>
      </c>
      <c r="AT191" s="15">
        <f t="shared" si="11"/>
        <v>0</v>
      </c>
      <c r="AU191" s="14">
        <f t="shared" si="12"/>
        <v>0</v>
      </c>
      <c r="AV191" s="14">
        <f t="shared" si="13"/>
        <v>0</v>
      </c>
      <c r="AW191" s="14">
        <f t="shared" si="14"/>
        <v>0</v>
      </c>
    </row>
    <row r="192" spans="1:69" x14ac:dyDescent="0.25">
      <c r="A192">
        <v>191</v>
      </c>
      <c r="B192">
        <v>44</v>
      </c>
      <c r="C192" s="2" t="s">
        <v>219</v>
      </c>
      <c r="D192" s="53"/>
      <c r="E192" s="58"/>
      <c r="F192" t="s">
        <v>330</v>
      </c>
      <c r="G192" t="s">
        <v>200</v>
      </c>
      <c r="H192" t="s">
        <v>644</v>
      </c>
      <c r="I192" t="s">
        <v>686</v>
      </c>
      <c r="J192" s="25">
        <v>191</v>
      </c>
      <c r="L192" s="6" t="s">
        <v>11</v>
      </c>
      <c r="N192" t="s">
        <v>86</v>
      </c>
      <c r="S192" t="s">
        <v>2564</v>
      </c>
      <c r="T192" t="s">
        <v>65</v>
      </c>
      <c r="W192" t="s">
        <v>65</v>
      </c>
      <c r="AA192" s="10" t="s">
        <v>159</v>
      </c>
      <c r="AD192" s="10" t="s">
        <v>159</v>
      </c>
      <c r="AI192">
        <v>3</v>
      </c>
      <c r="AJ192">
        <v>8</v>
      </c>
      <c r="AM192">
        <v>12</v>
      </c>
      <c r="AN192">
        <v>0</v>
      </c>
      <c r="AO192">
        <v>0</v>
      </c>
      <c r="AP192">
        <v>40</v>
      </c>
      <c r="AQ192">
        <v>0</v>
      </c>
      <c r="AS192" s="14">
        <f t="shared" si="10"/>
        <v>3.3333333333333335</v>
      </c>
      <c r="AT192" s="15">
        <f t="shared" si="11"/>
        <v>2542.454666666667</v>
      </c>
      <c r="AU192" s="14">
        <f t="shared" si="12"/>
        <v>12</v>
      </c>
      <c r="AV192" s="14">
        <f t="shared" si="13"/>
        <v>40</v>
      </c>
      <c r="AW192" s="14">
        <f t="shared" si="14"/>
        <v>40</v>
      </c>
    </row>
    <row r="193" spans="1:69" x14ac:dyDescent="0.25">
      <c r="A193" s="63">
        <v>192</v>
      </c>
      <c r="B193">
        <v>44</v>
      </c>
      <c r="C193" s="2" t="s">
        <v>219</v>
      </c>
      <c r="D193" s="53"/>
      <c r="E193" s="58"/>
      <c r="F193" t="s">
        <v>330</v>
      </c>
      <c r="G193" t="s">
        <v>200</v>
      </c>
      <c r="H193" t="s">
        <v>644</v>
      </c>
      <c r="I193" t="s">
        <v>686</v>
      </c>
      <c r="J193" s="68">
        <v>192</v>
      </c>
      <c r="L193" s="6" t="s">
        <v>12</v>
      </c>
      <c r="O193" t="s">
        <v>86</v>
      </c>
      <c r="P193">
        <v>191</v>
      </c>
      <c r="S193" t="s">
        <v>2564</v>
      </c>
      <c r="AR193">
        <v>120</v>
      </c>
      <c r="AS193" s="14">
        <f t="shared" si="10"/>
        <v>0</v>
      </c>
      <c r="AT193" s="15">
        <f t="shared" si="11"/>
        <v>0</v>
      </c>
      <c r="AU193" s="14">
        <f t="shared" si="12"/>
        <v>0</v>
      </c>
      <c r="AV193" s="14">
        <f t="shared" si="13"/>
        <v>0</v>
      </c>
      <c r="AW193" s="14">
        <f t="shared" si="14"/>
        <v>0</v>
      </c>
    </row>
    <row r="194" spans="1:69" x14ac:dyDescent="0.25">
      <c r="A194">
        <v>193</v>
      </c>
      <c r="B194">
        <v>44</v>
      </c>
      <c r="C194" s="2" t="s">
        <v>219</v>
      </c>
      <c r="D194" s="53"/>
      <c r="E194" s="58"/>
      <c r="F194" t="s">
        <v>330</v>
      </c>
      <c r="G194" t="s">
        <v>200</v>
      </c>
      <c r="H194" t="s">
        <v>644</v>
      </c>
      <c r="I194" t="s">
        <v>686</v>
      </c>
      <c r="J194" s="27">
        <v>193</v>
      </c>
      <c r="L194" s="6" t="s">
        <v>11</v>
      </c>
      <c r="M194" s="63"/>
      <c r="N194" t="s">
        <v>86</v>
      </c>
      <c r="S194" t="s">
        <v>2564</v>
      </c>
      <c r="T194" t="s">
        <v>85</v>
      </c>
      <c r="W194" t="s">
        <v>85</v>
      </c>
      <c r="X194" t="s">
        <v>717</v>
      </c>
      <c r="AA194" t="s">
        <v>232</v>
      </c>
      <c r="AD194" t="s">
        <v>718</v>
      </c>
      <c r="AE194" t="s">
        <v>717</v>
      </c>
      <c r="AI194">
        <v>1</v>
      </c>
      <c r="AJ194">
        <v>0</v>
      </c>
      <c r="AM194">
        <v>9</v>
      </c>
      <c r="AN194">
        <v>0</v>
      </c>
      <c r="AO194">
        <v>0</v>
      </c>
      <c r="AP194">
        <v>9</v>
      </c>
      <c r="AQ194">
        <v>0</v>
      </c>
      <c r="AS194" s="14">
        <f t="shared" ref="AS194:AS257" si="15">AI194+AJ194/24</f>
        <v>1</v>
      </c>
      <c r="AT194" s="15">
        <f t="shared" ref="AT194:AT257" si="16">AS194*7.627364*100</f>
        <v>762.7364</v>
      </c>
      <c r="AU194" s="14">
        <f t="shared" ref="AU194:AU257" si="17">AM194+AN194/20+AO194/240</f>
        <v>9</v>
      </c>
      <c r="AV194" s="14">
        <f t="shared" ref="AV194:AV257" si="18">AU194*AS194</f>
        <v>9</v>
      </c>
      <c r="AW194" s="14">
        <f t="shared" ref="AW194:AW257" si="19">AP194+AQ194/20</f>
        <v>9</v>
      </c>
    </row>
    <row r="195" spans="1:69" x14ac:dyDescent="0.25">
      <c r="A195">
        <v>194</v>
      </c>
      <c r="B195">
        <v>44</v>
      </c>
      <c r="C195" s="2" t="s">
        <v>219</v>
      </c>
      <c r="D195" s="53"/>
      <c r="E195" s="58"/>
      <c r="F195" t="s">
        <v>330</v>
      </c>
      <c r="G195" t="s">
        <v>200</v>
      </c>
      <c r="H195" t="s">
        <v>644</v>
      </c>
      <c r="I195" t="s">
        <v>686</v>
      </c>
      <c r="J195" s="27" t="s">
        <v>715</v>
      </c>
      <c r="L195" s="6" t="s">
        <v>12</v>
      </c>
      <c r="O195" t="s">
        <v>86</v>
      </c>
      <c r="P195">
        <v>193</v>
      </c>
      <c r="S195" t="s">
        <v>2564</v>
      </c>
      <c r="AR195">
        <v>0</v>
      </c>
      <c r="AS195" s="14">
        <f t="shared" si="15"/>
        <v>0</v>
      </c>
      <c r="AT195" s="15">
        <f t="shared" si="16"/>
        <v>0</v>
      </c>
      <c r="AU195" s="14">
        <f t="shared" si="17"/>
        <v>0</v>
      </c>
      <c r="AV195" s="14">
        <f t="shared" si="18"/>
        <v>0</v>
      </c>
      <c r="AW195" s="14">
        <f t="shared" si="19"/>
        <v>0</v>
      </c>
      <c r="AX195" t="s">
        <v>1777</v>
      </c>
      <c r="AY195" t="s">
        <v>719</v>
      </c>
      <c r="AZ195" s="12">
        <f>SUM(AS174:AS195)</f>
        <v>277.5</v>
      </c>
      <c r="BA195" t="s">
        <v>720</v>
      </c>
      <c r="BB195">
        <v>320</v>
      </c>
      <c r="BC195" s="12">
        <f>SUM(AV174:AV195)</f>
        <v>1466.8708333333334</v>
      </c>
      <c r="BD195">
        <v>20</v>
      </c>
      <c r="BE195">
        <v>5</v>
      </c>
      <c r="BF195">
        <v>4</v>
      </c>
      <c r="BG195">
        <v>5</v>
      </c>
      <c r="BH195" s="12">
        <f>BD195+BF195+(BE195+BG195)/12</f>
        <v>24.833333333333332</v>
      </c>
    </row>
    <row r="196" spans="1:69" x14ac:dyDescent="0.25">
      <c r="A196">
        <v>195</v>
      </c>
      <c r="B196">
        <v>45</v>
      </c>
      <c r="C196" s="2" t="s">
        <v>219</v>
      </c>
      <c r="D196" s="53">
        <v>16</v>
      </c>
      <c r="E196" s="58">
        <v>16</v>
      </c>
      <c r="F196" t="s">
        <v>722</v>
      </c>
      <c r="H196" t="s">
        <v>723</v>
      </c>
      <c r="J196" s="25">
        <v>194</v>
      </c>
      <c r="L196" s="6" t="s">
        <v>11</v>
      </c>
      <c r="N196" t="s">
        <v>86</v>
      </c>
      <c r="S196" t="s">
        <v>2564</v>
      </c>
      <c r="T196" t="s">
        <v>159</v>
      </c>
      <c r="W196" t="s">
        <v>404</v>
      </c>
      <c r="AA196" t="s">
        <v>114</v>
      </c>
      <c r="AD196" t="s">
        <v>287</v>
      </c>
      <c r="AI196">
        <v>8</v>
      </c>
      <c r="AJ196">
        <v>18</v>
      </c>
      <c r="AM196">
        <v>10</v>
      </c>
      <c r="AN196">
        <v>10</v>
      </c>
      <c r="AO196">
        <v>0</v>
      </c>
      <c r="AP196">
        <v>91</v>
      </c>
      <c r="AQ196">
        <v>10</v>
      </c>
      <c r="AS196" s="14">
        <f t="shared" si="15"/>
        <v>8.75</v>
      </c>
      <c r="AT196" s="15">
        <f t="shared" si="16"/>
        <v>6673.9435000000003</v>
      </c>
      <c r="AU196" s="14">
        <f t="shared" si="17"/>
        <v>10.5</v>
      </c>
      <c r="AV196" s="14">
        <f t="shared" si="18"/>
        <v>91.875</v>
      </c>
      <c r="AW196" s="14">
        <f t="shared" si="19"/>
        <v>91.5</v>
      </c>
      <c r="BL196" t="s">
        <v>287</v>
      </c>
      <c r="BM196" t="s">
        <v>117</v>
      </c>
      <c r="BQ196" t="s">
        <v>78</v>
      </c>
    </row>
    <row r="197" spans="1:69" x14ac:dyDescent="0.25">
      <c r="A197" s="63">
        <v>196</v>
      </c>
      <c r="B197">
        <v>45</v>
      </c>
      <c r="C197" s="2" t="s">
        <v>219</v>
      </c>
      <c r="D197" s="53"/>
      <c r="E197" s="58"/>
      <c r="F197" t="s">
        <v>722</v>
      </c>
      <c r="H197" t="s">
        <v>723</v>
      </c>
      <c r="J197" s="68">
        <v>195</v>
      </c>
      <c r="L197" s="6" t="s">
        <v>12</v>
      </c>
      <c r="O197" t="s">
        <v>86</v>
      </c>
      <c r="P197">
        <v>194</v>
      </c>
      <c r="S197" t="s">
        <v>2564</v>
      </c>
      <c r="AR197">
        <v>48</v>
      </c>
      <c r="AS197" s="14">
        <f t="shared" si="15"/>
        <v>0</v>
      </c>
      <c r="AT197" s="15">
        <f t="shared" si="16"/>
        <v>0</v>
      </c>
      <c r="AU197" s="14">
        <f t="shared" si="17"/>
        <v>0</v>
      </c>
      <c r="AV197" s="14">
        <f t="shared" si="18"/>
        <v>0</v>
      </c>
      <c r="AW197" s="14">
        <f t="shared" si="19"/>
        <v>0</v>
      </c>
    </row>
    <row r="198" spans="1:69" x14ac:dyDescent="0.25">
      <c r="A198">
        <v>197</v>
      </c>
      <c r="B198" t="s">
        <v>721</v>
      </c>
      <c r="C198" s="2" t="s">
        <v>219</v>
      </c>
      <c r="D198" s="53"/>
      <c r="E198" s="58"/>
      <c r="F198" t="s">
        <v>722</v>
      </c>
      <c r="H198" t="s">
        <v>723</v>
      </c>
      <c r="J198" s="25">
        <v>196</v>
      </c>
      <c r="L198" t="s">
        <v>724</v>
      </c>
      <c r="M198" t="s">
        <v>130</v>
      </c>
      <c r="Q198" t="s">
        <v>100</v>
      </c>
      <c r="S198" t="s">
        <v>2564</v>
      </c>
      <c r="T198" t="s">
        <v>100</v>
      </c>
      <c r="W198" t="s">
        <v>100</v>
      </c>
      <c r="AA198" t="s">
        <v>100</v>
      </c>
      <c r="AD198" t="s">
        <v>100</v>
      </c>
      <c r="AI198">
        <v>1</v>
      </c>
      <c r="AJ198">
        <v>3</v>
      </c>
      <c r="AM198">
        <v>0</v>
      </c>
      <c r="AN198">
        <v>15</v>
      </c>
      <c r="AO198">
        <v>0</v>
      </c>
      <c r="AP198">
        <v>0</v>
      </c>
      <c r="AQ198">
        <v>17</v>
      </c>
      <c r="AS198" s="14">
        <f t="shared" si="15"/>
        <v>1.125</v>
      </c>
      <c r="AT198" s="15">
        <f t="shared" si="16"/>
        <v>858.07844999999998</v>
      </c>
      <c r="AU198" s="14">
        <f t="shared" si="17"/>
        <v>0.75</v>
      </c>
      <c r="AV198" s="14">
        <f t="shared" si="18"/>
        <v>0.84375</v>
      </c>
      <c r="AW198" s="14">
        <f t="shared" si="19"/>
        <v>0.85</v>
      </c>
      <c r="AX198" t="s">
        <v>1778</v>
      </c>
      <c r="AY198" t="s">
        <v>725</v>
      </c>
      <c r="AZ198" s="12">
        <f>SUM(AS196:AS198)</f>
        <v>9.875</v>
      </c>
      <c r="BA198" t="s">
        <v>726</v>
      </c>
      <c r="BB198">
        <v>48</v>
      </c>
      <c r="BC198" s="12">
        <f>SUM(AV196:AV198)</f>
        <v>92.71875</v>
      </c>
      <c r="BD198">
        <v>1</v>
      </c>
      <c r="BE198">
        <v>4</v>
      </c>
      <c r="BF198">
        <v>0</v>
      </c>
      <c r="BG198">
        <v>8</v>
      </c>
      <c r="BH198" s="12">
        <f>BD198+BF198+(BE198+BG198)/12</f>
        <v>2</v>
      </c>
      <c r="BP198" t="s">
        <v>724</v>
      </c>
    </row>
    <row r="199" spans="1:69" x14ac:dyDescent="0.25">
      <c r="A199">
        <v>198</v>
      </c>
      <c r="B199">
        <v>46</v>
      </c>
      <c r="C199" s="2" t="s">
        <v>219</v>
      </c>
      <c r="D199" s="53">
        <v>17</v>
      </c>
      <c r="E199" s="58">
        <v>17</v>
      </c>
      <c r="F199" t="s">
        <v>727</v>
      </c>
      <c r="J199" s="31">
        <v>197</v>
      </c>
      <c r="L199" s="6" t="s">
        <v>728</v>
      </c>
      <c r="M199" t="s">
        <v>679</v>
      </c>
      <c r="Q199" t="s">
        <v>511</v>
      </c>
      <c r="S199" t="s">
        <v>2565</v>
      </c>
      <c r="T199" t="s">
        <v>159</v>
      </c>
      <c r="W199" t="s">
        <v>149</v>
      </c>
      <c r="AA199" t="s">
        <v>729</v>
      </c>
      <c r="AD199" t="s">
        <v>263</v>
      </c>
      <c r="AI199">
        <v>7</v>
      </c>
      <c r="AJ199">
        <v>2</v>
      </c>
      <c r="AM199">
        <v>3</v>
      </c>
      <c r="AN199">
        <v>0</v>
      </c>
      <c r="AO199">
        <v>0</v>
      </c>
      <c r="AP199">
        <v>21</v>
      </c>
      <c r="AQ199">
        <v>5</v>
      </c>
      <c r="AS199" s="14">
        <f t="shared" si="15"/>
        <v>7.083333333333333</v>
      </c>
      <c r="AT199" s="15">
        <f t="shared" si="16"/>
        <v>5402.7161666666661</v>
      </c>
      <c r="AU199" s="14">
        <f t="shared" si="17"/>
        <v>3</v>
      </c>
      <c r="AV199" s="14">
        <f t="shared" si="18"/>
        <v>21.25</v>
      </c>
      <c r="AW199" s="14">
        <f t="shared" si="19"/>
        <v>21.25</v>
      </c>
      <c r="BL199" t="s">
        <v>729</v>
      </c>
    </row>
    <row r="200" spans="1:69" ht="30" x14ac:dyDescent="0.25">
      <c r="A200">
        <v>199</v>
      </c>
      <c r="B200">
        <v>46</v>
      </c>
      <c r="C200" s="2" t="s">
        <v>219</v>
      </c>
      <c r="D200" s="53"/>
      <c r="E200" s="58"/>
      <c r="F200" t="s">
        <v>727</v>
      </c>
      <c r="J200" s="25">
        <v>198</v>
      </c>
      <c r="L200" s="2" t="s">
        <v>70</v>
      </c>
      <c r="M200" s="2" t="s">
        <v>71</v>
      </c>
      <c r="Q200" t="s">
        <v>508</v>
      </c>
      <c r="S200" t="s">
        <v>2565</v>
      </c>
      <c r="T200" t="s">
        <v>224</v>
      </c>
      <c r="W200" t="s">
        <v>65</v>
      </c>
      <c r="AA200" t="s">
        <v>117</v>
      </c>
      <c r="AD200" t="s">
        <v>117</v>
      </c>
      <c r="AI200">
        <v>22</v>
      </c>
      <c r="AJ200">
        <v>0</v>
      </c>
      <c r="AM200">
        <v>6</v>
      </c>
      <c r="AN200">
        <v>3</v>
      </c>
      <c r="AO200">
        <v>0</v>
      </c>
      <c r="AP200">
        <v>135</v>
      </c>
      <c r="AQ200">
        <v>6</v>
      </c>
      <c r="AS200" s="14">
        <f t="shared" si="15"/>
        <v>22</v>
      </c>
      <c r="AT200" s="15">
        <f t="shared" si="16"/>
        <v>16780.200799999999</v>
      </c>
      <c r="AU200" s="14">
        <f t="shared" si="17"/>
        <v>6.15</v>
      </c>
      <c r="AV200" s="14">
        <f t="shared" si="18"/>
        <v>135.30000000000001</v>
      </c>
      <c r="AW200" s="14">
        <f t="shared" si="19"/>
        <v>135.30000000000001</v>
      </c>
      <c r="AX200" t="s">
        <v>1779</v>
      </c>
      <c r="AY200" t="s">
        <v>730</v>
      </c>
      <c r="AZ200" s="12">
        <f>SUM(AS199:AS200)</f>
        <v>29.083333333333332</v>
      </c>
      <c r="BA200" t="s">
        <v>731</v>
      </c>
      <c r="BB200">
        <v>0</v>
      </c>
      <c r="BC200" s="12">
        <f>SUM(AV199:AV200)</f>
        <v>156.55000000000001</v>
      </c>
      <c r="BD200">
        <v>2</v>
      </c>
      <c r="BE200">
        <v>2</v>
      </c>
      <c r="BF200">
        <v>0</v>
      </c>
      <c r="BG200">
        <v>0</v>
      </c>
      <c r="BH200" s="12">
        <f>BD200+BF200+(BE200+BG200)/12</f>
        <v>2.1666666666666665</v>
      </c>
      <c r="BL200" t="s">
        <v>117</v>
      </c>
    </row>
    <row r="201" spans="1:69" ht="45" x14ac:dyDescent="0.25">
      <c r="A201">
        <v>200</v>
      </c>
      <c r="B201">
        <v>47</v>
      </c>
      <c r="C201" s="2" t="s">
        <v>219</v>
      </c>
      <c r="D201" s="53">
        <v>18</v>
      </c>
      <c r="E201" s="58">
        <v>18</v>
      </c>
      <c r="F201" t="s">
        <v>733</v>
      </c>
      <c r="J201" s="25">
        <v>199</v>
      </c>
      <c r="L201" s="2" t="s">
        <v>70</v>
      </c>
      <c r="M201" s="2" t="s">
        <v>636</v>
      </c>
      <c r="N201" t="s">
        <v>86</v>
      </c>
      <c r="Q201" t="s">
        <v>406</v>
      </c>
      <c r="S201" t="s">
        <v>2564</v>
      </c>
      <c r="T201" t="s">
        <v>734</v>
      </c>
      <c r="W201" t="s">
        <v>296</v>
      </c>
      <c r="AA201" t="s">
        <v>735</v>
      </c>
      <c r="AD201" t="s">
        <v>65</v>
      </c>
      <c r="AE201" t="s">
        <v>749</v>
      </c>
      <c r="AF201" t="s">
        <v>736</v>
      </c>
      <c r="AI201">
        <v>16</v>
      </c>
      <c r="AJ201">
        <v>3</v>
      </c>
      <c r="AM201">
        <v>12</v>
      </c>
      <c r="AN201">
        <v>15</v>
      </c>
      <c r="AO201">
        <v>0</v>
      </c>
      <c r="AP201">
        <v>205</v>
      </c>
      <c r="AQ201">
        <v>12</v>
      </c>
      <c r="AS201" s="14">
        <f t="shared" si="15"/>
        <v>16.125</v>
      </c>
      <c r="AT201" s="15">
        <f t="shared" si="16"/>
        <v>12299.124449999999</v>
      </c>
      <c r="AU201" s="14">
        <f t="shared" si="17"/>
        <v>12.75</v>
      </c>
      <c r="AV201" s="14">
        <f t="shared" si="18"/>
        <v>205.59375</v>
      </c>
      <c r="AW201" s="14">
        <f t="shared" si="19"/>
        <v>205.6</v>
      </c>
      <c r="BL201" t="s">
        <v>2602</v>
      </c>
      <c r="BM201" t="s">
        <v>742</v>
      </c>
      <c r="BN201" t="s">
        <v>99</v>
      </c>
      <c r="BQ201" t="s">
        <v>743</v>
      </c>
    </row>
    <row r="202" spans="1:69" x14ac:dyDescent="0.25">
      <c r="A202">
        <v>201</v>
      </c>
      <c r="B202">
        <v>47</v>
      </c>
      <c r="C202" s="2" t="s">
        <v>219</v>
      </c>
      <c r="D202" s="53"/>
      <c r="E202" s="58"/>
      <c r="F202" t="s">
        <v>733</v>
      </c>
      <c r="J202" s="25">
        <v>200</v>
      </c>
      <c r="L202" s="6" t="s">
        <v>12</v>
      </c>
      <c r="O202" t="s">
        <v>86</v>
      </c>
      <c r="P202">
        <v>199</v>
      </c>
      <c r="S202" t="s">
        <v>2564</v>
      </c>
      <c r="AR202">
        <v>76</v>
      </c>
      <c r="AS202" s="14">
        <f t="shared" si="15"/>
        <v>0</v>
      </c>
      <c r="AT202" s="15">
        <f t="shared" si="16"/>
        <v>0</v>
      </c>
      <c r="AU202" s="14">
        <f t="shared" si="17"/>
        <v>0</v>
      </c>
      <c r="AV202" s="14">
        <f t="shared" si="18"/>
        <v>0</v>
      </c>
      <c r="AW202" s="14">
        <f t="shared" si="19"/>
        <v>0</v>
      </c>
      <c r="AX202" t="s">
        <v>1780</v>
      </c>
      <c r="AY202" t="s">
        <v>740</v>
      </c>
      <c r="AZ202" s="12">
        <f>SUM(AS201:AS202)</f>
        <v>16.125</v>
      </c>
      <c r="BA202" t="s">
        <v>741</v>
      </c>
      <c r="BB202">
        <v>76</v>
      </c>
      <c r="BC202" s="12">
        <f>SUM(AV201:AV202)</f>
        <v>205.59375</v>
      </c>
      <c r="BD202">
        <v>2</v>
      </c>
      <c r="BE202">
        <v>11</v>
      </c>
      <c r="BF202">
        <v>1</v>
      </c>
      <c r="BG202">
        <v>1</v>
      </c>
      <c r="BH202" s="12">
        <f>BD202+BF202+(BE202+BG202)/12</f>
        <v>4</v>
      </c>
    </row>
    <row r="203" spans="1:69" ht="30" x14ac:dyDescent="0.25">
      <c r="A203">
        <v>202</v>
      </c>
      <c r="B203">
        <v>47</v>
      </c>
      <c r="C203" s="2" t="s">
        <v>219</v>
      </c>
      <c r="D203" s="53">
        <v>19</v>
      </c>
      <c r="E203" s="58">
        <v>19</v>
      </c>
      <c r="F203" t="s">
        <v>744</v>
      </c>
      <c r="H203" t="s">
        <v>745</v>
      </c>
      <c r="I203" t="s">
        <v>746</v>
      </c>
      <c r="J203" s="25">
        <v>201</v>
      </c>
      <c r="L203" s="2" t="s">
        <v>118</v>
      </c>
      <c r="M203" s="6" t="s">
        <v>747</v>
      </c>
      <c r="N203" t="s">
        <v>86</v>
      </c>
      <c r="Q203" t="s">
        <v>406</v>
      </c>
      <c r="S203" t="s">
        <v>2564</v>
      </c>
      <c r="T203" t="s">
        <v>748</v>
      </c>
      <c r="W203" t="s">
        <v>65</v>
      </c>
      <c r="AA203" t="s">
        <v>65</v>
      </c>
      <c r="AD203" t="s">
        <v>65</v>
      </c>
      <c r="AI203">
        <v>8</v>
      </c>
      <c r="AJ203">
        <v>3</v>
      </c>
      <c r="AM203">
        <v>12</v>
      </c>
      <c r="AN203">
        <v>0</v>
      </c>
      <c r="AO203">
        <v>0</v>
      </c>
      <c r="AP203">
        <v>97</v>
      </c>
      <c r="AQ203">
        <v>10</v>
      </c>
      <c r="AS203" s="14">
        <f t="shared" si="15"/>
        <v>8.125</v>
      </c>
      <c r="AT203" s="15">
        <f t="shared" si="16"/>
        <v>6197.2332500000002</v>
      </c>
      <c r="AU203" s="14">
        <f t="shared" si="17"/>
        <v>12</v>
      </c>
      <c r="AV203" s="14">
        <f t="shared" si="18"/>
        <v>97.5</v>
      </c>
      <c r="AW203" s="14">
        <f t="shared" si="19"/>
        <v>97.5</v>
      </c>
    </row>
    <row r="204" spans="1:69" x14ac:dyDescent="0.25">
      <c r="A204" s="63">
        <v>203</v>
      </c>
      <c r="B204">
        <v>47</v>
      </c>
      <c r="C204" s="2" t="s">
        <v>219</v>
      </c>
      <c r="D204" s="53"/>
      <c r="E204" s="58"/>
      <c r="F204" t="s">
        <v>744</v>
      </c>
      <c r="H204" t="s">
        <v>745</v>
      </c>
      <c r="I204" t="s">
        <v>746</v>
      </c>
      <c r="J204" s="68">
        <v>202</v>
      </c>
      <c r="L204" s="6" t="s">
        <v>12</v>
      </c>
      <c r="O204" t="s">
        <v>86</v>
      </c>
      <c r="P204">
        <v>201</v>
      </c>
      <c r="S204" t="s">
        <v>2564</v>
      </c>
      <c r="AR204">
        <v>36</v>
      </c>
      <c r="AS204" s="14">
        <f t="shared" si="15"/>
        <v>0</v>
      </c>
      <c r="AT204" s="15">
        <f t="shared" si="16"/>
        <v>0</v>
      </c>
      <c r="AU204" s="14">
        <f t="shared" si="17"/>
        <v>0</v>
      </c>
      <c r="AV204" s="14">
        <f t="shared" si="18"/>
        <v>0</v>
      </c>
      <c r="AW204" s="14">
        <f t="shared" si="19"/>
        <v>0</v>
      </c>
    </row>
    <row r="205" spans="1:69" x14ac:dyDescent="0.25">
      <c r="A205">
        <v>204</v>
      </c>
      <c r="B205">
        <v>47</v>
      </c>
      <c r="C205" s="2" t="s">
        <v>219</v>
      </c>
      <c r="D205" s="53"/>
      <c r="E205" s="58"/>
      <c r="F205" t="s">
        <v>744</v>
      </c>
      <c r="H205" t="s">
        <v>745</v>
      </c>
      <c r="I205" t="s">
        <v>746</v>
      </c>
      <c r="J205" s="27">
        <v>203</v>
      </c>
      <c r="L205" s="6" t="s">
        <v>11</v>
      </c>
      <c r="N205" t="s">
        <v>86</v>
      </c>
      <c r="S205" t="s">
        <v>2564</v>
      </c>
      <c r="T205" t="s">
        <v>750</v>
      </c>
      <c r="W205" t="s">
        <v>289</v>
      </c>
      <c r="AA205" t="s">
        <v>287</v>
      </c>
      <c r="AD205" t="s">
        <v>65</v>
      </c>
      <c r="AI205">
        <v>1</v>
      </c>
      <c r="AJ205">
        <v>17</v>
      </c>
      <c r="AM205">
        <v>9</v>
      </c>
      <c r="AN205">
        <v>11</v>
      </c>
      <c r="AO205">
        <v>6</v>
      </c>
      <c r="AP205">
        <v>16</v>
      </c>
      <c r="AQ205">
        <v>6</v>
      </c>
      <c r="AS205" s="14">
        <f t="shared" si="15"/>
        <v>1.7083333333333335</v>
      </c>
      <c r="AT205" s="15">
        <f t="shared" si="16"/>
        <v>1303.0080166666669</v>
      </c>
      <c r="AU205" s="14">
        <f t="shared" si="17"/>
        <v>9.5750000000000011</v>
      </c>
      <c r="AV205" s="14">
        <f t="shared" si="18"/>
        <v>16.357291666666669</v>
      </c>
      <c r="AW205" s="14">
        <f t="shared" si="19"/>
        <v>16.3</v>
      </c>
      <c r="BL205" t="s">
        <v>287</v>
      </c>
    </row>
    <row r="206" spans="1:69" x14ac:dyDescent="0.25">
      <c r="A206">
        <v>205</v>
      </c>
      <c r="B206">
        <v>48</v>
      </c>
      <c r="C206" s="2" t="s">
        <v>219</v>
      </c>
      <c r="D206" s="53"/>
      <c r="E206" s="58"/>
      <c r="F206" t="s">
        <v>744</v>
      </c>
      <c r="H206" t="s">
        <v>745</v>
      </c>
      <c r="I206" t="s">
        <v>746</v>
      </c>
      <c r="J206" s="27">
        <v>204</v>
      </c>
      <c r="L206" s="6" t="s">
        <v>12</v>
      </c>
      <c r="O206" t="s">
        <v>86</v>
      </c>
      <c r="P206">
        <v>203</v>
      </c>
      <c r="S206" t="s">
        <v>2564</v>
      </c>
      <c r="AR206">
        <v>150</v>
      </c>
      <c r="AS206" s="14">
        <f t="shared" si="15"/>
        <v>0</v>
      </c>
      <c r="AT206" s="15">
        <f t="shared" si="16"/>
        <v>0</v>
      </c>
      <c r="AU206" s="14">
        <f t="shared" si="17"/>
        <v>0</v>
      </c>
      <c r="AV206" s="14">
        <f t="shared" si="18"/>
        <v>0</v>
      </c>
      <c r="AW206" s="14">
        <f t="shared" si="19"/>
        <v>0</v>
      </c>
    </row>
    <row r="207" spans="1:69" ht="30" x14ac:dyDescent="0.25">
      <c r="A207">
        <v>206</v>
      </c>
      <c r="B207">
        <v>48</v>
      </c>
      <c r="C207" s="2" t="s">
        <v>219</v>
      </c>
      <c r="D207" s="53"/>
      <c r="E207" s="58"/>
      <c r="F207" t="s">
        <v>744</v>
      </c>
      <c r="H207" t="s">
        <v>745</v>
      </c>
      <c r="I207" t="s">
        <v>746</v>
      </c>
      <c r="J207" s="27">
        <v>205</v>
      </c>
      <c r="L207" s="2" t="s">
        <v>70</v>
      </c>
      <c r="M207" s="2" t="s">
        <v>71</v>
      </c>
      <c r="Q207" t="s">
        <v>751</v>
      </c>
      <c r="S207" t="s">
        <v>2564</v>
      </c>
      <c r="T207" t="s">
        <v>637</v>
      </c>
      <c r="W207" t="s">
        <v>193</v>
      </c>
      <c r="AA207" t="s">
        <v>193</v>
      </c>
      <c r="AD207" t="s">
        <v>752</v>
      </c>
      <c r="AE207" t="s">
        <v>754</v>
      </c>
      <c r="AI207">
        <v>8</v>
      </c>
      <c r="AJ207">
        <v>18</v>
      </c>
      <c r="AM207">
        <v>6</v>
      </c>
      <c r="AN207">
        <v>15</v>
      </c>
      <c r="AO207">
        <v>0</v>
      </c>
      <c r="AP207">
        <v>59</v>
      </c>
      <c r="AQ207">
        <v>1</v>
      </c>
      <c r="AS207" s="14">
        <f t="shared" si="15"/>
        <v>8.75</v>
      </c>
      <c r="AT207" s="15">
        <f t="shared" si="16"/>
        <v>6673.9435000000003</v>
      </c>
      <c r="AU207" s="14">
        <f t="shared" si="17"/>
        <v>6.75</v>
      </c>
      <c r="AV207" s="14">
        <f t="shared" si="18"/>
        <v>59.0625</v>
      </c>
      <c r="AW207" s="14">
        <f t="shared" si="19"/>
        <v>59.05</v>
      </c>
      <c r="BL207" t="s">
        <v>117</v>
      </c>
    </row>
    <row r="208" spans="1:69" x14ac:dyDescent="0.25">
      <c r="A208">
        <v>207</v>
      </c>
      <c r="B208">
        <v>48</v>
      </c>
      <c r="C208" s="2" t="s">
        <v>219</v>
      </c>
      <c r="D208" s="53"/>
      <c r="E208" s="58"/>
      <c r="F208" t="s">
        <v>744</v>
      </c>
      <c r="H208" t="s">
        <v>745</v>
      </c>
      <c r="I208" t="s">
        <v>746</v>
      </c>
      <c r="J208" s="31">
        <v>206</v>
      </c>
      <c r="L208" s="6" t="s">
        <v>548</v>
      </c>
      <c r="M208" t="s">
        <v>441</v>
      </c>
      <c r="Q208" t="s">
        <v>756</v>
      </c>
      <c r="S208" t="s">
        <v>2564</v>
      </c>
      <c r="T208" t="s">
        <v>289</v>
      </c>
      <c r="W208" t="s">
        <v>114</v>
      </c>
      <c r="AA208" t="s">
        <v>289</v>
      </c>
      <c r="AD208" t="s">
        <v>289</v>
      </c>
      <c r="AI208">
        <v>11</v>
      </c>
      <c r="AJ208">
        <v>13</v>
      </c>
      <c r="AM208">
        <v>5</v>
      </c>
      <c r="AN208">
        <v>15</v>
      </c>
      <c r="AO208">
        <v>6</v>
      </c>
      <c r="AP208">
        <v>66</v>
      </c>
      <c r="AQ208">
        <v>13</v>
      </c>
      <c r="AS208" s="14">
        <f t="shared" si="15"/>
        <v>11.541666666666666</v>
      </c>
      <c r="AT208" s="15">
        <f t="shared" si="16"/>
        <v>8803.2492833333345</v>
      </c>
      <c r="AU208" s="14">
        <f t="shared" si="17"/>
        <v>5.7750000000000004</v>
      </c>
      <c r="AV208" s="14">
        <f t="shared" si="18"/>
        <v>66.653125000000003</v>
      </c>
      <c r="AW208" s="14">
        <f t="shared" si="19"/>
        <v>66.650000000000006</v>
      </c>
      <c r="BL208" t="s">
        <v>117</v>
      </c>
    </row>
    <row r="209" spans="1:70" ht="30" x14ac:dyDescent="0.25">
      <c r="A209">
        <v>208</v>
      </c>
      <c r="B209">
        <v>48</v>
      </c>
      <c r="C209" s="2" t="s">
        <v>219</v>
      </c>
      <c r="D209" s="53"/>
      <c r="E209" s="58"/>
      <c r="F209" t="s">
        <v>744</v>
      </c>
      <c r="H209" t="s">
        <v>745</v>
      </c>
      <c r="I209" t="s">
        <v>746</v>
      </c>
      <c r="J209" s="25">
        <v>207</v>
      </c>
      <c r="L209" s="2" t="s">
        <v>70</v>
      </c>
      <c r="M209" s="2" t="s">
        <v>71</v>
      </c>
      <c r="Q209" t="s">
        <v>757</v>
      </c>
      <c r="S209" t="s">
        <v>2565</v>
      </c>
      <c r="T209" t="s">
        <v>758</v>
      </c>
      <c r="U209" t="s">
        <v>760</v>
      </c>
      <c r="W209" t="s">
        <v>117</v>
      </c>
      <c r="AA209" t="s">
        <v>761</v>
      </c>
      <c r="AD209" t="s">
        <v>607</v>
      </c>
      <c r="AE209" t="s">
        <v>779</v>
      </c>
      <c r="AI209">
        <v>50</v>
      </c>
      <c r="AJ209">
        <v>1</v>
      </c>
      <c r="AM209">
        <v>4</v>
      </c>
      <c r="AN209">
        <v>17</v>
      </c>
      <c r="AO209">
        <v>6</v>
      </c>
      <c r="AP209">
        <v>243</v>
      </c>
      <c r="AQ209">
        <v>19</v>
      </c>
      <c r="AS209" s="14">
        <f t="shared" si="15"/>
        <v>50.041666666666664</v>
      </c>
      <c r="AT209" s="15">
        <f t="shared" si="16"/>
        <v>38168.60068333333</v>
      </c>
      <c r="AU209" s="14">
        <f t="shared" si="17"/>
        <v>4.875</v>
      </c>
      <c r="AV209" s="14">
        <f t="shared" si="18"/>
        <v>243.953125</v>
      </c>
      <c r="AW209" s="14">
        <f t="shared" si="19"/>
        <v>243.95</v>
      </c>
      <c r="BL209" t="s">
        <v>117</v>
      </c>
      <c r="BM209" t="s">
        <v>167</v>
      </c>
      <c r="BN209" t="s">
        <v>244</v>
      </c>
    </row>
    <row r="210" spans="1:70" ht="30" x14ac:dyDescent="0.25">
      <c r="A210">
        <v>209</v>
      </c>
      <c r="B210">
        <v>48</v>
      </c>
      <c r="C210" s="2" t="s">
        <v>219</v>
      </c>
      <c r="D210" s="53"/>
      <c r="E210" s="58"/>
      <c r="F210" t="s">
        <v>744</v>
      </c>
      <c r="H210" t="s">
        <v>745</v>
      </c>
      <c r="I210" t="s">
        <v>746</v>
      </c>
      <c r="J210" s="27">
        <v>208</v>
      </c>
      <c r="L210" s="2" t="s">
        <v>70</v>
      </c>
      <c r="M210" s="2" t="s">
        <v>71</v>
      </c>
      <c r="Q210" t="s">
        <v>570</v>
      </c>
      <c r="R210" t="s">
        <v>571</v>
      </c>
      <c r="S210" t="s">
        <v>2564</v>
      </c>
      <c r="T210" t="s">
        <v>287</v>
      </c>
      <c r="W210" t="s">
        <v>287</v>
      </c>
      <c r="AA210" t="s">
        <v>289</v>
      </c>
      <c r="AD210" t="s">
        <v>65</v>
      </c>
      <c r="AI210">
        <v>13</v>
      </c>
      <c r="AJ210">
        <v>18</v>
      </c>
      <c r="AM210">
        <v>5</v>
      </c>
      <c r="AN210">
        <v>1</v>
      </c>
      <c r="AO210">
        <v>6</v>
      </c>
      <c r="AP210">
        <v>69</v>
      </c>
      <c r="AQ210">
        <v>15</v>
      </c>
      <c r="AS210" s="14">
        <f t="shared" si="15"/>
        <v>13.75</v>
      </c>
      <c r="AT210" s="15">
        <f t="shared" si="16"/>
        <v>10487.6255</v>
      </c>
      <c r="AU210" s="14">
        <f t="shared" si="17"/>
        <v>5.0750000000000002</v>
      </c>
      <c r="AV210" s="14">
        <f t="shared" si="18"/>
        <v>69.78125</v>
      </c>
      <c r="AW210" s="14">
        <f t="shared" si="19"/>
        <v>69.75</v>
      </c>
      <c r="BL210" t="s">
        <v>287</v>
      </c>
    </row>
    <row r="211" spans="1:70" ht="30" x14ac:dyDescent="0.25">
      <c r="A211">
        <v>210</v>
      </c>
      <c r="B211">
        <v>48</v>
      </c>
      <c r="C211" s="2" t="s">
        <v>219</v>
      </c>
      <c r="D211" s="53"/>
      <c r="E211" s="58"/>
      <c r="F211" t="s">
        <v>744</v>
      </c>
      <c r="H211" t="s">
        <v>745</v>
      </c>
      <c r="I211" t="s">
        <v>746</v>
      </c>
      <c r="J211" s="33">
        <v>209</v>
      </c>
      <c r="L211" s="2" t="s">
        <v>70</v>
      </c>
      <c r="M211" s="2" t="s">
        <v>71</v>
      </c>
      <c r="Q211" t="s">
        <v>72</v>
      </c>
      <c r="R211" t="s">
        <v>339</v>
      </c>
      <c r="S211" t="s">
        <v>2564</v>
      </c>
      <c r="T211" t="s">
        <v>764</v>
      </c>
      <c r="W211" t="s">
        <v>765</v>
      </c>
      <c r="AA211" t="s">
        <v>768</v>
      </c>
      <c r="AD211" t="s">
        <v>65</v>
      </c>
      <c r="AI211">
        <v>8</v>
      </c>
      <c r="AJ211">
        <v>18</v>
      </c>
      <c r="AM211">
        <v>5</v>
      </c>
      <c r="AN211">
        <v>19</v>
      </c>
      <c r="AO211">
        <v>6</v>
      </c>
      <c r="AP211">
        <v>52</v>
      </c>
      <c r="AQ211">
        <v>6</v>
      </c>
      <c r="AS211" s="14">
        <f t="shared" si="15"/>
        <v>8.75</v>
      </c>
      <c r="AT211" s="15">
        <f t="shared" si="16"/>
        <v>6673.9435000000003</v>
      </c>
      <c r="AU211" s="14">
        <f t="shared" si="17"/>
        <v>5.9750000000000005</v>
      </c>
      <c r="AV211" s="14">
        <f t="shared" si="18"/>
        <v>52.281250000000007</v>
      </c>
      <c r="AW211" s="14">
        <f t="shared" si="19"/>
        <v>52.3</v>
      </c>
      <c r="BL211" t="s">
        <v>167</v>
      </c>
    </row>
    <row r="212" spans="1:70" ht="30" x14ac:dyDescent="0.25">
      <c r="A212">
        <v>211</v>
      </c>
      <c r="B212">
        <v>49</v>
      </c>
      <c r="C212" s="2" t="s">
        <v>219</v>
      </c>
      <c r="D212" s="53"/>
      <c r="E212" s="58"/>
      <c r="F212" t="s">
        <v>744</v>
      </c>
      <c r="H212" t="s">
        <v>745</v>
      </c>
      <c r="I212" t="s">
        <v>746</v>
      </c>
      <c r="J212" s="33">
        <v>210</v>
      </c>
      <c r="L212" s="2" t="s">
        <v>70</v>
      </c>
      <c r="M212" s="2" t="s">
        <v>71</v>
      </c>
      <c r="Q212" t="s">
        <v>72</v>
      </c>
      <c r="R212" t="s">
        <v>769</v>
      </c>
      <c r="S212" t="s">
        <v>2564</v>
      </c>
      <c r="T212" t="s">
        <v>574</v>
      </c>
      <c r="W212" t="s">
        <v>159</v>
      </c>
      <c r="AA212" t="s">
        <v>167</v>
      </c>
      <c r="AD212" t="s">
        <v>766</v>
      </c>
      <c r="AI212">
        <v>8</v>
      </c>
      <c r="AJ212">
        <v>16</v>
      </c>
      <c r="AM212">
        <v>4</v>
      </c>
      <c r="AN212">
        <v>5</v>
      </c>
      <c r="AO212">
        <v>0</v>
      </c>
      <c r="AP212">
        <v>36</v>
      </c>
      <c r="AQ212">
        <v>17</v>
      </c>
      <c r="AS212" s="14">
        <f t="shared" si="15"/>
        <v>8.6666666666666661</v>
      </c>
      <c r="AT212" s="15">
        <f t="shared" si="16"/>
        <v>6610.3821333333326</v>
      </c>
      <c r="AU212" s="14">
        <f t="shared" si="17"/>
        <v>4.25</v>
      </c>
      <c r="AV212" s="14">
        <f t="shared" si="18"/>
        <v>36.833333333333329</v>
      </c>
      <c r="AW212" s="14">
        <f t="shared" si="19"/>
        <v>36.85</v>
      </c>
      <c r="BL212" t="s">
        <v>167</v>
      </c>
    </row>
    <row r="213" spans="1:70" ht="30" x14ac:dyDescent="0.25">
      <c r="A213">
        <v>212</v>
      </c>
      <c r="B213">
        <v>49</v>
      </c>
      <c r="C213" s="2" t="s">
        <v>219</v>
      </c>
      <c r="D213" s="53"/>
      <c r="E213" s="58"/>
      <c r="F213" t="s">
        <v>744</v>
      </c>
      <c r="H213" t="s">
        <v>745</v>
      </c>
      <c r="I213" t="s">
        <v>746</v>
      </c>
      <c r="J213" s="33" t="s">
        <v>776</v>
      </c>
      <c r="K213" t="s">
        <v>770</v>
      </c>
      <c r="L213" s="2" t="s">
        <v>70</v>
      </c>
      <c r="M213" s="2" t="s">
        <v>71</v>
      </c>
      <c r="Q213" t="s">
        <v>247</v>
      </c>
      <c r="S213" t="s">
        <v>2564</v>
      </c>
      <c r="T213" t="s">
        <v>771</v>
      </c>
      <c r="W213" t="s">
        <v>772</v>
      </c>
      <c r="AA213" t="s">
        <v>65</v>
      </c>
      <c r="AD213" t="s">
        <v>774</v>
      </c>
      <c r="AE213" t="s">
        <v>775</v>
      </c>
      <c r="AI213">
        <v>13</v>
      </c>
      <c r="AJ213">
        <v>16</v>
      </c>
      <c r="AK213">
        <v>27</v>
      </c>
      <c r="AL213">
        <v>8</v>
      </c>
      <c r="AM213">
        <v>3</v>
      </c>
      <c r="AN213">
        <v>19</v>
      </c>
      <c r="AO213">
        <v>6</v>
      </c>
      <c r="AP213">
        <v>54</v>
      </c>
      <c r="AQ213">
        <v>6</v>
      </c>
      <c r="AS213" s="14">
        <f t="shared" si="15"/>
        <v>13.666666666666666</v>
      </c>
      <c r="AT213" s="15">
        <f t="shared" si="16"/>
        <v>10424.064133333333</v>
      </c>
      <c r="AU213" s="14">
        <f t="shared" si="17"/>
        <v>3.9750000000000001</v>
      </c>
      <c r="AV213" s="14">
        <f t="shared" si="18"/>
        <v>54.324999999999996</v>
      </c>
      <c r="AW213" s="14">
        <f t="shared" si="19"/>
        <v>54.3</v>
      </c>
    </row>
    <row r="214" spans="1:70" ht="30" x14ac:dyDescent="0.25">
      <c r="A214">
        <v>213</v>
      </c>
      <c r="B214">
        <v>49</v>
      </c>
      <c r="C214" s="2" t="s">
        <v>219</v>
      </c>
      <c r="D214" s="53"/>
      <c r="E214" s="58"/>
      <c r="F214" t="s">
        <v>744</v>
      </c>
      <c r="H214" t="s">
        <v>745</v>
      </c>
      <c r="I214" t="s">
        <v>746</v>
      </c>
      <c r="J214" s="27">
        <v>212</v>
      </c>
      <c r="L214" s="7" t="s">
        <v>777</v>
      </c>
      <c r="M214" s="7" t="s">
        <v>778</v>
      </c>
      <c r="N214" t="s">
        <v>86</v>
      </c>
      <c r="Q214" t="s">
        <v>406</v>
      </c>
      <c r="S214" t="s">
        <v>2564</v>
      </c>
      <c r="T214" t="s">
        <v>289</v>
      </c>
      <c r="W214" t="s">
        <v>114</v>
      </c>
      <c r="AA214" t="s">
        <v>65</v>
      </c>
      <c r="AD214" t="s">
        <v>289</v>
      </c>
      <c r="AE214" t="s">
        <v>569</v>
      </c>
      <c r="AI214">
        <v>6</v>
      </c>
      <c r="AJ214">
        <v>0</v>
      </c>
      <c r="AM214">
        <v>10</v>
      </c>
      <c r="AN214">
        <v>10</v>
      </c>
      <c r="AO214">
        <v>0</v>
      </c>
      <c r="AP214">
        <v>63</v>
      </c>
      <c r="AQ214">
        <v>0</v>
      </c>
      <c r="AS214" s="14">
        <f t="shared" si="15"/>
        <v>6</v>
      </c>
      <c r="AT214" s="15">
        <f t="shared" si="16"/>
        <v>4576.4184000000005</v>
      </c>
      <c r="AU214" s="14">
        <f t="shared" si="17"/>
        <v>10.5</v>
      </c>
      <c r="AV214" s="14">
        <f t="shared" si="18"/>
        <v>63</v>
      </c>
      <c r="AW214" s="14">
        <f t="shared" si="19"/>
        <v>63</v>
      </c>
    </row>
    <row r="215" spans="1:70" x14ac:dyDescent="0.25">
      <c r="A215" s="63">
        <v>214</v>
      </c>
      <c r="B215">
        <v>49</v>
      </c>
      <c r="C215" s="2" t="s">
        <v>219</v>
      </c>
      <c r="D215" s="53"/>
      <c r="E215" s="58"/>
      <c r="F215" t="s">
        <v>744</v>
      </c>
      <c r="H215" t="s">
        <v>745</v>
      </c>
      <c r="I215" t="s">
        <v>746</v>
      </c>
      <c r="J215" s="69">
        <v>213</v>
      </c>
      <c r="L215" s="7" t="s">
        <v>12</v>
      </c>
      <c r="O215" t="s">
        <v>86</v>
      </c>
      <c r="P215">
        <v>212</v>
      </c>
      <c r="S215" t="s">
        <v>2564</v>
      </c>
      <c r="AR215">
        <v>200</v>
      </c>
      <c r="AS215" s="14">
        <f t="shared" si="15"/>
        <v>0</v>
      </c>
      <c r="AT215" s="15">
        <f t="shared" si="16"/>
        <v>0</v>
      </c>
      <c r="AU215" s="14">
        <f t="shared" si="17"/>
        <v>0</v>
      </c>
      <c r="AV215" s="14">
        <f t="shared" si="18"/>
        <v>0</v>
      </c>
      <c r="AW215" s="14">
        <f t="shared" si="19"/>
        <v>0</v>
      </c>
    </row>
    <row r="216" spans="1:70" ht="30" x14ac:dyDescent="0.25">
      <c r="A216">
        <v>215</v>
      </c>
      <c r="B216">
        <v>49</v>
      </c>
      <c r="C216" s="2" t="s">
        <v>219</v>
      </c>
      <c r="D216" s="53"/>
      <c r="E216" s="58"/>
      <c r="F216" t="s">
        <v>744</v>
      </c>
      <c r="H216" t="s">
        <v>745</v>
      </c>
      <c r="I216" t="s">
        <v>746</v>
      </c>
      <c r="J216" s="27">
        <v>214</v>
      </c>
      <c r="L216" s="2" t="s">
        <v>70</v>
      </c>
      <c r="M216" s="2" t="s">
        <v>71</v>
      </c>
      <c r="Q216" t="s">
        <v>780</v>
      </c>
      <c r="S216" t="s">
        <v>2564</v>
      </c>
      <c r="T216" t="s">
        <v>102</v>
      </c>
      <c r="W216" t="s">
        <v>102</v>
      </c>
      <c r="AA216" t="s">
        <v>781</v>
      </c>
      <c r="AD216" t="s">
        <v>159</v>
      </c>
      <c r="AE216" t="s">
        <v>782</v>
      </c>
      <c r="AI216">
        <v>10</v>
      </c>
      <c r="AJ216">
        <v>6</v>
      </c>
      <c r="AM216">
        <v>5</v>
      </c>
      <c r="AN216">
        <v>0</v>
      </c>
      <c r="AO216">
        <v>0</v>
      </c>
      <c r="AP216">
        <v>51</v>
      </c>
      <c r="AQ216">
        <v>5</v>
      </c>
      <c r="AS216" s="14">
        <f t="shared" si="15"/>
        <v>10.25</v>
      </c>
      <c r="AT216" s="15">
        <f t="shared" si="16"/>
        <v>7818.0481</v>
      </c>
      <c r="AU216" s="14">
        <f t="shared" si="17"/>
        <v>5</v>
      </c>
      <c r="AV216" s="14">
        <f t="shared" si="18"/>
        <v>51.25</v>
      </c>
      <c r="AW216" s="14">
        <f t="shared" si="19"/>
        <v>51.25</v>
      </c>
      <c r="BP216" t="s">
        <v>783</v>
      </c>
      <c r="BQ216" t="s">
        <v>435</v>
      </c>
      <c r="BR216" t="s">
        <v>78</v>
      </c>
    </row>
    <row r="217" spans="1:70" x14ac:dyDescent="0.25">
      <c r="A217">
        <v>216</v>
      </c>
      <c r="B217">
        <v>50</v>
      </c>
      <c r="C217" s="2" t="s">
        <v>219</v>
      </c>
      <c r="D217" s="53"/>
      <c r="E217" s="58"/>
      <c r="F217" t="s">
        <v>744</v>
      </c>
      <c r="H217" t="s">
        <v>745</v>
      </c>
      <c r="I217" t="s">
        <v>746</v>
      </c>
      <c r="J217" s="27">
        <v>215</v>
      </c>
      <c r="L217" s="7" t="s">
        <v>451</v>
      </c>
      <c r="M217" s="8" t="s">
        <v>130</v>
      </c>
      <c r="S217" t="s">
        <v>2564</v>
      </c>
      <c r="T217" t="s">
        <v>452</v>
      </c>
      <c r="W217" t="s">
        <v>100</v>
      </c>
      <c r="AA217" t="s">
        <v>454</v>
      </c>
      <c r="AD217" t="s">
        <v>159</v>
      </c>
      <c r="AI217">
        <v>5</v>
      </c>
      <c r="AJ217">
        <v>1</v>
      </c>
      <c r="AM217">
        <v>0</v>
      </c>
      <c r="AN217">
        <v>5</v>
      </c>
      <c r="AO217">
        <v>0</v>
      </c>
      <c r="AP217">
        <v>1</v>
      </c>
      <c r="AQ217">
        <v>5</v>
      </c>
      <c r="AS217" s="14">
        <f t="shared" si="15"/>
        <v>5.041666666666667</v>
      </c>
      <c r="AT217" s="15">
        <f t="shared" si="16"/>
        <v>3845.4626833333336</v>
      </c>
      <c r="AU217" s="14">
        <f t="shared" si="17"/>
        <v>0.25</v>
      </c>
      <c r="AV217" s="14">
        <f t="shared" si="18"/>
        <v>1.2604166666666667</v>
      </c>
      <c r="AW217" s="14">
        <f t="shared" si="19"/>
        <v>1.25</v>
      </c>
      <c r="AX217" t="s">
        <v>1781</v>
      </c>
      <c r="AY217" t="s">
        <v>784</v>
      </c>
      <c r="AZ217" s="12">
        <f>SUM(AS203:AS217)</f>
        <v>146.29166666666666</v>
      </c>
      <c r="BA217" t="s">
        <v>785</v>
      </c>
      <c r="BB217">
        <v>386</v>
      </c>
      <c r="BC217" s="12">
        <f>SUM(AV203:AV217)</f>
        <v>812.25729166666679</v>
      </c>
      <c r="BD217">
        <v>11</v>
      </c>
      <c r="BE217">
        <v>3</v>
      </c>
      <c r="BF217">
        <v>5</v>
      </c>
      <c r="BG217">
        <v>4</v>
      </c>
      <c r="BH217" s="12">
        <f>BD217+BF217+(BE217+BG217)/12</f>
        <v>16.583333333333332</v>
      </c>
      <c r="BP217" t="s">
        <v>793</v>
      </c>
    </row>
    <row r="218" spans="1:70" ht="30" x14ac:dyDescent="0.25">
      <c r="A218">
        <v>217</v>
      </c>
      <c r="B218">
        <v>51</v>
      </c>
      <c r="C218" s="2" t="s">
        <v>219</v>
      </c>
      <c r="D218" s="53">
        <v>20</v>
      </c>
      <c r="E218" s="58">
        <v>20</v>
      </c>
      <c r="F218" t="s">
        <v>146</v>
      </c>
      <c r="H218" t="s">
        <v>795</v>
      </c>
      <c r="I218" t="s">
        <v>796</v>
      </c>
      <c r="J218" s="27">
        <v>216</v>
      </c>
      <c r="L218" s="2" t="s">
        <v>70</v>
      </c>
      <c r="M218" s="2" t="s">
        <v>71</v>
      </c>
      <c r="Q218" t="s">
        <v>1850</v>
      </c>
      <c r="S218" t="s">
        <v>2564</v>
      </c>
      <c r="T218" t="s">
        <v>84</v>
      </c>
      <c r="W218" t="s">
        <v>116</v>
      </c>
      <c r="AA218" t="s">
        <v>84</v>
      </c>
      <c r="AD218" t="s">
        <v>65</v>
      </c>
      <c r="AI218">
        <v>28</v>
      </c>
      <c r="AJ218">
        <v>0</v>
      </c>
      <c r="AM218">
        <v>5</v>
      </c>
      <c r="AN218">
        <v>5</v>
      </c>
      <c r="AO218">
        <v>0</v>
      </c>
      <c r="AP218">
        <v>147</v>
      </c>
      <c r="AQ218">
        <v>0</v>
      </c>
      <c r="AS218" s="14">
        <f t="shared" si="15"/>
        <v>28</v>
      </c>
      <c r="AT218" s="15">
        <f t="shared" si="16"/>
        <v>21356.619200000001</v>
      </c>
      <c r="AU218" s="14">
        <f t="shared" si="17"/>
        <v>5.25</v>
      </c>
      <c r="AV218" s="14">
        <f t="shared" si="18"/>
        <v>147</v>
      </c>
      <c r="AW218" s="14">
        <f t="shared" si="19"/>
        <v>147</v>
      </c>
    </row>
    <row r="219" spans="1:70" ht="30" x14ac:dyDescent="0.25">
      <c r="A219">
        <v>218</v>
      </c>
      <c r="B219">
        <v>51</v>
      </c>
      <c r="C219" s="2" t="s">
        <v>219</v>
      </c>
      <c r="D219" s="53"/>
      <c r="E219" s="58"/>
      <c r="F219" t="s">
        <v>146</v>
      </c>
      <c r="H219" t="s">
        <v>795</v>
      </c>
      <c r="I219" t="s">
        <v>796</v>
      </c>
      <c r="J219" s="25">
        <v>217</v>
      </c>
      <c r="L219" s="2" t="s">
        <v>70</v>
      </c>
      <c r="M219" s="2" t="s">
        <v>71</v>
      </c>
      <c r="Q219" t="s">
        <v>797</v>
      </c>
      <c r="S219" t="s">
        <v>2564</v>
      </c>
      <c r="T219" t="s">
        <v>798</v>
      </c>
      <c r="W219" t="s">
        <v>116</v>
      </c>
      <c r="AA219" t="s">
        <v>84</v>
      </c>
      <c r="AD219" t="s">
        <v>296</v>
      </c>
      <c r="AI219">
        <v>16</v>
      </c>
      <c r="AJ219">
        <v>5</v>
      </c>
      <c r="AM219">
        <v>4</v>
      </c>
      <c r="AN219">
        <v>17</v>
      </c>
      <c r="AO219">
        <v>6</v>
      </c>
      <c r="AP219">
        <v>79</v>
      </c>
      <c r="AQ219">
        <v>0</v>
      </c>
      <c r="AS219" s="14">
        <f t="shared" si="15"/>
        <v>16.208333333333332</v>
      </c>
      <c r="AT219" s="15">
        <f t="shared" si="16"/>
        <v>12362.685816666666</v>
      </c>
      <c r="AU219" s="14">
        <f t="shared" si="17"/>
        <v>4.875</v>
      </c>
      <c r="AV219" s="14">
        <f t="shared" si="18"/>
        <v>79.015625</v>
      </c>
      <c r="AW219" s="14">
        <f t="shared" si="19"/>
        <v>79</v>
      </c>
      <c r="BL219" t="s">
        <v>799</v>
      </c>
    </row>
    <row r="220" spans="1:70" x14ac:dyDescent="0.25">
      <c r="A220">
        <v>219</v>
      </c>
      <c r="B220">
        <v>51</v>
      </c>
      <c r="C220" s="2" t="s">
        <v>219</v>
      </c>
      <c r="D220" s="53"/>
      <c r="E220" s="58"/>
      <c r="F220" t="s">
        <v>146</v>
      </c>
      <c r="H220" t="s">
        <v>795</v>
      </c>
      <c r="I220" t="s">
        <v>796</v>
      </c>
      <c r="J220" s="25">
        <v>218</v>
      </c>
      <c r="L220" s="7" t="s">
        <v>246</v>
      </c>
      <c r="M220" s="8" t="s">
        <v>130</v>
      </c>
      <c r="Q220" t="s">
        <v>100</v>
      </c>
      <c r="S220" t="s">
        <v>2564</v>
      </c>
      <c r="T220" t="s">
        <v>800</v>
      </c>
      <c r="W220" t="s">
        <v>100</v>
      </c>
      <c r="AA220" t="s">
        <v>801</v>
      </c>
      <c r="AD220" t="s">
        <v>100</v>
      </c>
      <c r="AI220">
        <v>1</v>
      </c>
      <c r="AJ220">
        <v>15</v>
      </c>
      <c r="AM220">
        <v>0</v>
      </c>
      <c r="AN220">
        <v>15</v>
      </c>
      <c r="AO220">
        <v>0</v>
      </c>
      <c r="AP220">
        <v>1</v>
      </c>
      <c r="AQ220">
        <v>6</v>
      </c>
      <c r="AS220" s="14">
        <f t="shared" si="15"/>
        <v>1.625</v>
      </c>
      <c r="AT220" s="15">
        <f t="shared" si="16"/>
        <v>1239.4466500000001</v>
      </c>
      <c r="AU220" s="14">
        <f t="shared" si="17"/>
        <v>0.75</v>
      </c>
      <c r="AV220" s="14">
        <f t="shared" si="18"/>
        <v>1.21875</v>
      </c>
      <c r="AW220" s="14">
        <f t="shared" si="19"/>
        <v>1.3</v>
      </c>
      <c r="BL220" t="s">
        <v>235</v>
      </c>
      <c r="BM220" t="s">
        <v>802</v>
      </c>
      <c r="BP220" t="s">
        <v>99</v>
      </c>
    </row>
    <row r="221" spans="1:70" ht="30" x14ac:dyDescent="0.25">
      <c r="A221">
        <v>220</v>
      </c>
      <c r="B221">
        <v>51</v>
      </c>
      <c r="C221" s="2" t="s">
        <v>219</v>
      </c>
      <c r="D221" s="53"/>
      <c r="E221" s="58"/>
      <c r="F221" t="s">
        <v>146</v>
      </c>
      <c r="H221" t="s">
        <v>795</v>
      </c>
      <c r="I221" t="s">
        <v>796</v>
      </c>
      <c r="J221" s="25">
        <v>219</v>
      </c>
      <c r="L221" s="2" t="s">
        <v>70</v>
      </c>
      <c r="M221" s="2" t="s">
        <v>71</v>
      </c>
      <c r="Q221" t="s">
        <v>113</v>
      </c>
      <c r="S221" t="s">
        <v>2564</v>
      </c>
      <c r="T221" t="s">
        <v>83</v>
      </c>
      <c r="W221" t="s">
        <v>84</v>
      </c>
      <c r="AA221" t="s">
        <v>65</v>
      </c>
      <c r="AD221" t="s">
        <v>65</v>
      </c>
      <c r="AI221">
        <v>18</v>
      </c>
      <c r="AJ221">
        <v>0</v>
      </c>
      <c r="AM221">
        <v>4</v>
      </c>
      <c r="AN221">
        <v>17</v>
      </c>
      <c r="AO221">
        <v>6</v>
      </c>
      <c r="AP221">
        <v>87</v>
      </c>
      <c r="AQ221">
        <v>15</v>
      </c>
      <c r="AS221" s="14">
        <f t="shared" si="15"/>
        <v>18</v>
      </c>
      <c r="AT221" s="15">
        <f t="shared" si="16"/>
        <v>13729.2552</v>
      </c>
      <c r="AU221" s="14">
        <f t="shared" si="17"/>
        <v>4.875</v>
      </c>
      <c r="AV221" s="14">
        <f t="shared" si="18"/>
        <v>87.75</v>
      </c>
      <c r="AW221" s="14">
        <f t="shared" si="19"/>
        <v>87.75</v>
      </c>
    </row>
    <row r="222" spans="1:70" ht="30" x14ac:dyDescent="0.25">
      <c r="A222">
        <v>221</v>
      </c>
      <c r="B222">
        <v>52</v>
      </c>
      <c r="C222" s="2" t="s">
        <v>219</v>
      </c>
      <c r="D222" s="53"/>
      <c r="E222" s="58"/>
      <c r="F222" t="s">
        <v>146</v>
      </c>
      <c r="H222" t="s">
        <v>795</v>
      </c>
      <c r="I222" t="s">
        <v>796</v>
      </c>
      <c r="J222" s="25">
        <v>220</v>
      </c>
      <c r="L222" s="2" t="s">
        <v>70</v>
      </c>
      <c r="M222" s="2" t="s">
        <v>71</v>
      </c>
      <c r="Q222" t="s">
        <v>356</v>
      </c>
      <c r="S222" t="s">
        <v>2564</v>
      </c>
      <c r="T222" t="s">
        <v>798</v>
      </c>
      <c r="W222" t="s">
        <v>83</v>
      </c>
      <c r="AA222" t="s">
        <v>263</v>
      </c>
      <c r="AD222" t="s">
        <v>83</v>
      </c>
      <c r="AI222">
        <v>28</v>
      </c>
      <c r="AJ222">
        <v>0</v>
      </c>
      <c r="AM222">
        <v>4</v>
      </c>
      <c r="AN222">
        <v>17</v>
      </c>
      <c r="AO222">
        <v>6</v>
      </c>
      <c r="AP222">
        <v>136</v>
      </c>
      <c r="AQ222">
        <v>10</v>
      </c>
      <c r="AS222" s="14">
        <f t="shared" si="15"/>
        <v>28</v>
      </c>
      <c r="AT222" s="15">
        <f t="shared" si="16"/>
        <v>21356.619200000001</v>
      </c>
      <c r="AU222" s="14">
        <f t="shared" si="17"/>
        <v>4.875</v>
      </c>
      <c r="AV222" s="14">
        <f t="shared" si="18"/>
        <v>136.5</v>
      </c>
      <c r="AW222" s="14">
        <f t="shared" si="19"/>
        <v>136.5</v>
      </c>
      <c r="BL222" t="s">
        <v>799</v>
      </c>
    </row>
    <row r="223" spans="1:70" x14ac:dyDescent="0.25">
      <c r="A223">
        <v>222</v>
      </c>
      <c r="B223">
        <v>52</v>
      </c>
      <c r="C223" s="2" t="s">
        <v>219</v>
      </c>
      <c r="D223" s="53"/>
      <c r="E223" s="58"/>
      <c r="F223" t="s">
        <v>146</v>
      </c>
      <c r="H223" t="s">
        <v>795</v>
      </c>
      <c r="I223" t="s">
        <v>796</v>
      </c>
      <c r="J223" s="27">
        <v>221</v>
      </c>
      <c r="L223" s="7" t="s">
        <v>803</v>
      </c>
      <c r="M223" s="8" t="s">
        <v>1889</v>
      </c>
      <c r="Q223" t="s">
        <v>804</v>
      </c>
      <c r="S223" t="s">
        <v>2564</v>
      </c>
      <c r="T223" t="s">
        <v>83</v>
      </c>
      <c r="W223" t="s">
        <v>83</v>
      </c>
      <c r="AA223" t="s">
        <v>83</v>
      </c>
      <c r="AD223" t="s">
        <v>83</v>
      </c>
      <c r="AI223">
        <v>13</v>
      </c>
      <c r="AJ223">
        <v>0</v>
      </c>
      <c r="AM223">
        <v>4</v>
      </c>
      <c r="AN223">
        <v>17</v>
      </c>
      <c r="AO223">
        <v>6</v>
      </c>
      <c r="AP223">
        <v>63</v>
      </c>
      <c r="AQ223">
        <v>7</v>
      </c>
      <c r="AS223" s="14">
        <f t="shared" si="15"/>
        <v>13</v>
      </c>
      <c r="AT223" s="15">
        <f t="shared" si="16"/>
        <v>9915.5732000000007</v>
      </c>
      <c r="AU223" s="14">
        <f t="shared" si="17"/>
        <v>4.875</v>
      </c>
      <c r="AV223" s="14">
        <f t="shared" si="18"/>
        <v>63.375</v>
      </c>
      <c r="AW223" s="14">
        <f t="shared" si="19"/>
        <v>63.35</v>
      </c>
    </row>
    <row r="224" spans="1:70" x14ac:dyDescent="0.25">
      <c r="A224">
        <v>223</v>
      </c>
      <c r="B224">
        <v>52</v>
      </c>
      <c r="C224" s="2" t="s">
        <v>219</v>
      </c>
      <c r="D224" s="53"/>
      <c r="E224" s="58"/>
      <c r="F224" t="s">
        <v>146</v>
      </c>
      <c r="H224" t="s">
        <v>795</v>
      </c>
      <c r="I224" t="s">
        <v>796</v>
      </c>
      <c r="J224" s="25">
        <v>222</v>
      </c>
      <c r="L224" s="2" t="s">
        <v>118</v>
      </c>
      <c r="M224" s="6" t="s">
        <v>119</v>
      </c>
      <c r="Q224" t="s">
        <v>805</v>
      </c>
      <c r="S224" t="s">
        <v>2564</v>
      </c>
      <c r="T224" t="s">
        <v>806</v>
      </c>
      <c r="W224" t="s">
        <v>83</v>
      </c>
      <c r="AA224" t="s">
        <v>83</v>
      </c>
      <c r="AD224" t="s">
        <v>83</v>
      </c>
      <c r="AI224">
        <v>42</v>
      </c>
      <c r="AJ224">
        <v>0</v>
      </c>
      <c r="AM224">
        <v>4</v>
      </c>
      <c r="AN224">
        <v>17</v>
      </c>
      <c r="AO224">
        <v>6</v>
      </c>
      <c r="AP224">
        <v>205</v>
      </c>
      <c r="AQ224">
        <v>13</v>
      </c>
      <c r="AS224" s="14">
        <f t="shared" si="15"/>
        <v>42</v>
      </c>
      <c r="AT224" s="15">
        <f t="shared" si="16"/>
        <v>32034.928800000002</v>
      </c>
      <c r="AU224" s="14">
        <f t="shared" si="17"/>
        <v>4.875</v>
      </c>
      <c r="AV224" s="14">
        <f t="shared" si="18"/>
        <v>204.75</v>
      </c>
      <c r="AW224" s="14">
        <f t="shared" si="19"/>
        <v>205.65</v>
      </c>
      <c r="BL224" t="s">
        <v>813</v>
      </c>
    </row>
    <row r="225" spans="1:68" x14ac:dyDescent="0.25">
      <c r="A225">
        <v>224</v>
      </c>
      <c r="B225">
        <v>52</v>
      </c>
      <c r="C225" s="2" t="s">
        <v>219</v>
      </c>
      <c r="D225" s="53"/>
      <c r="E225" s="58"/>
      <c r="F225" t="s">
        <v>146</v>
      </c>
      <c r="H225" t="s">
        <v>795</v>
      </c>
      <c r="I225" t="s">
        <v>796</v>
      </c>
      <c r="J225" s="27">
        <v>223</v>
      </c>
      <c r="L225" s="2" t="s">
        <v>807</v>
      </c>
      <c r="M225" s="6" t="s">
        <v>119</v>
      </c>
      <c r="Q225" t="s">
        <v>808</v>
      </c>
      <c r="S225" t="s">
        <v>2564</v>
      </c>
      <c r="T225" t="s">
        <v>806</v>
      </c>
      <c r="W225" t="s">
        <v>83</v>
      </c>
      <c r="AA225" t="s">
        <v>83</v>
      </c>
      <c r="AD225" t="s">
        <v>83</v>
      </c>
      <c r="AI225">
        <v>16</v>
      </c>
      <c r="AJ225">
        <v>0</v>
      </c>
      <c r="AM225">
        <v>4</v>
      </c>
      <c r="AN225">
        <v>17</v>
      </c>
      <c r="AO225">
        <v>6</v>
      </c>
      <c r="AP225">
        <v>78</v>
      </c>
      <c r="AQ225">
        <v>0</v>
      </c>
      <c r="AS225" s="14">
        <f t="shared" si="15"/>
        <v>16</v>
      </c>
      <c r="AT225" s="15">
        <f t="shared" si="16"/>
        <v>12203.7824</v>
      </c>
      <c r="AU225" s="14">
        <f t="shared" si="17"/>
        <v>4.875</v>
      </c>
      <c r="AV225" s="14">
        <f t="shared" si="18"/>
        <v>78</v>
      </c>
      <c r="AW225" s="14">
        <f t="shared" si="19"/>
        <v>78</v>
      </c>
      <c r="BL225" t="s">
        <v>813</v>
      </c>
    </row>
    <row r="226" spans="1:68" ht="30" x14ac:dyDescent="0.25">
      <c r="A226">
        <v>225</v>
      </c>
      <c r="B226">
        <v>52</v>
      </c>
      <c r="C226" s="2" t="s">
        <v>219</v>
      </c>
      <c r="D226" s="53"/>
      <c r="E226" s="58"/>
      <c r="F226" t="s">
        <v>146</v>
      </c>
      <c r="H226" t="s">
        <v>795</v>
      </c>
      <c r="I226" t="s">
        <v>796</v>
      </c>
      <c r="J226" s="25">
        <v>224</v>
      </c>
      <c r="L226" s="2" t="s">
        <v>70</v>
      </c>
      <c r="M226" s="2" t="s">
        <v>71</v>
      </c>
      <c r="Q226" t="s">
        <v>809</v>
      </c>
      <c r="S226" t="s">
        <v>2564</v>
      </c>
      <c r="T226" t="s">
        <v>806</v>
      </c>
      <c r="W226" t="s">
        <v>296</v>
      </c>
      <c r="AA226" t="s">
        <v>810</v>
      </c>
      <c r="AD226" t="s">
        <v>811</v>
      </c>
      <c r="AI226">
        <v>57</v>
      </c>
      <c r="AJ226">
        <v>5</v>
      </c>
      <c r="AM226">
        <v>4</v>
      </c>
      <c r="AN226">
        <v>17</v>
      </c>
      <c r="AO226">
        <v>6</v>
      </c>
      <c r="AP226">
        <v>278</v>
      </c>
      <c r="AQ226">
        <v>0</v>
      </c>
      <c r="AS226" s="14">
        <f t="shared" si="15"/>
        <v>57.208333333333336</v>
      </c>
      <c r="AT226" s="15">
        <f t="shared" si="16"/>
        <v>43634.878216666672</v>
      </c>
      <c r="AU226" s="14">
        <f t="shared" si="17"/>
        <v>4.875</v>
      </c>
      <c r="AV226" s="14">
        <f t="shared" si="18"/>
        <v>278.890625</v>
      </c>
      <c r="AW226" s="14">
        <f t="shared" si="19"/>
        <v>278</v>
      </c>
      <c r="BL226" t="s">
        <v>813</v>
      </c>
      <c r="BM226" t="s">
        <v>812</v>
      </c>
    </row>
    <row r="227" spans="1:68" ht="30" x14ac:dyDescent="0.25">
      <c r="A227">
        <v>226</v>
      </c>
      <c r="B227">
        <v>52</v>
      </c>
      <c r="C227" s="2" t="s">
        <v>219</v>
      </c>
      <c r="D227" s="53"/>
      <c r="E227" s="58"/>
      <c r="F227" t="s">
        <v>146</v>
      </c>
      <c r="H227" t="s">
        <v>795</v>
      </c>
      <c r="I227" t="s">
        <v>796</v>
      </c>
      <c r="J227" s="25">
        <v>225</v>
      </c>
      <c r="L227" s="2" t="s">
        <v>70</v>
      </c>
      <c r="M227" s="2" t="s">
        <v>71</v>
      </c>
      <c r="Q227" t="s">
        <v>619</v>
      </c>
      <c r="S227" t="s">
        <v>2564</v>
      </c>
      <c r="T227" t="s">
        <v>810</v>
      </c>
      <c r="W227" t="s">
        <v>810</v>
      </c>
      <c r="AA227" t="s">
        <v>615</v>
      </c>
      <c r="AD227" t="s">
        <v>615</v>
      </c>
      <c r="AI227">
        <v>46</v>
      </c>
      <c r="AJ227">
        <v>4</v>
      </c>
      <c r="AM227">
        <v>4</v>
      </c>
      <c r="AN227">
        <v>17</v>
      </c>
      <c r="AO227">
        <v>6</v>
      </c>
      <c r="AP227">
        <v>225</v>
      </c>
      <c r="AQ227">
        <v>1</v>
      </c>
      <c r="AS227" s="14">
        <f t="shared" si="15"/>
        <v>46.166666666666664</v>
      </c>
      <c r="AT227" s="15">
        <f t="shared" si="16"/>
        <v>35212.997133333338</v>
      </c>
      <c r="AU227" s="14">
        <f t="shared" si="17"/>
        <v>4.875</v>
      </c>
      <c r="AV227" s="14">
        <f t="shared" si="18"/>
        <v>225.0625</v>
      </c>
      <c r="AW227" s="14">
        <f t="shared" si="19"/>
        <v>225.05</v>
      </c>
      <c r="BL227" t="s">
        <v>814</v>
      </c>
    </row>
    <row r="228" spans="1:68" x14ac:dyDescent="0.25">
      <c r="A228">
        <v>227</v>
      </c>
      <c r="B228">
        <v>53</v>
      </c>
      <c r="C228" s="2" t="s">
        <v>219</v>
      </c>
      <c r="D228" s="53"/>
      <c r="E228" s="58"/>
      <c r="F228" t="s">
        <v>146</v>
      </c>
      <c r="H228" t="s">
        <v>795</v>
      </c>
      <c r="I228" t="s">
        <v>796</v>
      </c>
      <c r="J228" s="25">
        <v>226</v>
      </c>
      <c r="L228" t="s">
        <v>92</v>
      </c>
      <c r="M228" t="s">
        <v>93</v>
      </c>
      <c r="Q228" t="s">
        <v>107</v>
      </c>
      <c r="S228" t="s">
        <v>2564</v>
      </c>
      <c r="T228" t="s">
        <v>65</v>
      </c>
      <c r="W228" t="s">
        <v>65</v>
      </c>
      <c r="AA228" t="s">
        <v>84</v>
      </c>
      <c r="AD228" t="s">
        <v>615</v>
      </c>
      <c r="AI228">
        <v>18</v>
      </c>
      <c r="AJ228">
        <v>21</v>
      </c>
      <c r="AM228">
        <v>3</v>
      </c>
      <c r="AN228">
        <v>15</v>
      </c>
      <c r="AO228">
        <v>0</v>
      </c>
      <c r="AP228">
        <v>70</v>
      </c>
      <c r="AQ228">
        <v>16</v>
      </c>
      <c r="AS228" s="14">
        <f t="shared" si="15"/>
        <v>18.875</v>
      </c>
      <c r="AT228" s="15">
        <f t="shared" si="16"/>
        <v>14396.64955</v>
      </c>
      <c r="AU228" s="14">
        <f t="shared" si="17"/>
        <v>3.75</v>
      </c>
      <c r="AV228" s="14">
        <f t="shared" si="18"/>
        <v>70.78125</v>
      </c>
      <c r="AW228" s="14">
        <f t="shared" si="19"/>
        <v>70.8</v>
      </c>
    </row>
    <row r="229" spans="1:68" ht="30" x14ac:dyDescent="0.25">
      <c r="A229">
        <v>228</v>
      </c>
      <c r="B229">
        <v>53</v>
      </c>
      <c r="C229" s="2" t="s">
        <v>219</v>
      </c>
      <c r="D229" s="53"/>
      <c r="E229" s="58"/>
      <c r="F229" t="s">
        <v>146</v>
      </c>
      <c r="H229" t="s">
        <v>795</v>
      </c>
      <c r="I229" t="s">
        <v>796</v>
      </c>
      <c r="J229" s="25">
        <v>227</v>
      </c>
      <c r="L229" s="2" t="s">
        <v>70</v>
      </c>
      <c r="M229" s="2" t="s">
        <v>71</v>
      </c>
      <c r="Q229" t="s">
        <v>815</v>
      </c>
      <c r="S229" t="s">
        <v>2564</v>
      </c>
      <c r="T229" t="s">
        <v>65</v>
      </c>
      <c r="W229" t="s">
        <v>65</v>
      </c>
      <c r="AA229" t="s">
        <v>1227</v>
      </c>
      <c r="AD229" t="s">
        <v>816</v>
      </c>
      <c r="AI229">
        <v>26</v>
      </c>
      <c r="AJ229">
        <v>6</v>
      </c>
      <c r="AM229">
        <v>4</v>
      </c>
      <c r="AN229">
        <v>10</v>
      </c>
      <c r="AO229">
        <v>0</v>
      </c>
      <c r="AP229">
        <v>118</v>
      </c>
      <c r="AQ229">
        <v>2</v>
      </c>
      <c r="AS229" s="14">
        <f t="shared" si="15"/>
        <v>26.25</v>
      </c>
      <c r="AT229" s="15">
        <f t="shared" si="16"/>
        <v>20021.8305</v>
      </c>
      <c r="AU229" s="14">
        <f t="shared" si="17"/>
        <v>4.5</v>
      </c>
      <c r="AV229" s="14">
        <f t="shared" si="18"/>
        <v>118.125</v>
      </c>
      <c r="AW229" s="14">
        <f t="shared" si="19"/>
        <v>118.1</v>
      </c>
    </row>
    <row r="230" spans="1:68" x14ac:dyDescent="0.25">
      <c r="A230">
        <v>229</v>
      </c>
      <c r="B230">
        <v>53</v>
      </c>
      <c r="C230" s="2" t="s">
        <v>219</v>
      </c>
      <c r="D230" s="53"/>
      <c r="E230" s="58"/>
      <c r="F230" t="s">
        <v>146</v>
      </c>
      <c r="H230" t="s">
        <v>795</v>
      </c>
      <c r="I230" t="s">
        <v>796</v>
      </c>
      <c r="J230" s="31">
        <v>228</v>
      </c>
      <c r="L230" s="6" t="s">
        <v>818</v>
      </c>
      <c r="M230" s="6" t="s">
        <v>130</v>
      </c>
      <c r="Q230" t="s">
        <v>100</v>
      </c>
      <c r="S230" t="s">
        <v>2564</v>
      </c>
      <c r="T230" t="s">
        <v>819</v>
      </c>
      <c r="W230" t="s">
        <v>819</v>
      </c>
      <c r="AA230" t="s">
        <v>133</v>
      </c>
      <c r="AD230" t="s">
        <v>210</v>
      </c>
      <c r="AI230">
        <v>0</v>
      </c>
      <c r="AJ230">
        <v>10</v>
      </c>
      <c r="AM230">
        <v>0</v>
      </c>
      <c r="AN230">
        <v>8</v>
      </c>
      <c r="AO230">
        <v>0</v>
      </c>
      <c r="AP230">
        <v>0</v>
      </c>
      <c r="AQ230">
        <v>3</v>
      </c>
      <c r="AS230" s="14">
        <f t="shared" si="15"/>
        <v>0.41666666666666669</v>
      </c>
      <c r="AT230" s="15">
        <f t="shared" si="16"/>
        <v>317.80683333333337</v>
      </c>
      <c r="AU230" s="14">
        <f t="shared" si="17"/>
        <v>0.4</v>
      </c>
      <c r="AV230" s="14">
        <f t="shared" si="18"/>
        <v>0.16666666666666669</v>
      </c>
      <c r="AW230" s="14">
        <f t="shared" si="19"/>
        <v>0.15</v>
      </c>
      <c r="BL230" t="s">
        <v>210</v>
      </c>
      <c r="BM230" t="s">
        <v>820</v>
      </c>
      <c r="BP230" t="s">
        <v>818</v>
      </c>
    </row>
    <row r="231" spans="1:68" ht="30" x14ac:dyDescent="0.25">
      <c r="A231">
        <v>230</v>
      </c>
      <c r="B231">
        <v>53</v>
      </c>
      <c r="C231" s="2" t="s">
        <v>219</v>
      </c>
      <c r="D231" s="53"/>
      <c r="E231" s="58"/>
      <c r="F231" t="s">
        <v>146</v>
      </c>
      <c r="H231" t="s">
        <v>795</v>
      </c>
      <c r="I231" t="s">
        <v>796</v>
      </c>
      <c r="J231" s="31">
        <v>229</v>
      </c>
      <c r="L231" s="6" t="s">
        <v>821</v>
      </c>
      <c r="M231" s="6" t="s">
        <v>130</v>
      </c>
      <c r="Q231" t="s">
        <v>100</v>
      </c>
      <c r="S231" t="s">
        <v>2564</v>
      </c>
      <c r="T231" t="s">
        <v>819</v>
      </c>
      <c r="U231" t="s">
        <v>822</v>
      </c>
      <c r="W231" t="s">
        <v>823</v>
      </c>
      <c r="X231" t="s">
        <v>824</v>
      </c>
      <c r="AA231" t="s">
        <v>207</v>
      </c>
      <c r="AD231" t="s">
        <v>819</v>
      </c>
      <c r="AE231" t="s">
        <v>822</v>
      </c>
      <c r="AI231">
        <v>7</v>
      </c>
      <c r="AJ231">
        <v>12</v>
      </c>
      <c r="AM231">
        <v>0</v>
      </c>
      <c r="AN231">
        <v>6</v>
      </c>
      <c r="AO231">
        <v>0</v>
      </c>
      <c r="AP231">
        <v>2</v>
      </c>
      <c r="AQ231">
        <v>5</v>
      </c>
      <c r="AS231" s="14">
        <f t="shared" si="15"/>
        <v>7.5</v>
      </c>
      <c r="AT231" s="15">
        <f t="shared" si="16"/>
        <v>5720.5230000000001</v>
      </c>
      <c r="AU231" s="14">
        <f t="shared" si="17"/>
        <v>0.3</v>
      </c>
      <c r="AV231" s="14">
        <f t="shared" si="18"/>
        <v>2.25</v>
      </c>
      <c r="AW231" s="14">
        <f t="shared" si="19"/>
        <v>2.25</v>
      </c>
      <c r="BL231" t="s">
        <v>207</v>
      </c>
      <c r="BM231" t="s">
        <v>820</v>
      </c>
      <c r="BP231" t="s">
        <v>825</v>
      </c>
    </row>
    <row r="232" spans="1:68" x14ac:dyDescent="0.25">
      <c r="A232">
        <v>231</v>
      </c>
      <c r="B232">
        <v>53</v>
      </c>
      <c r="C232" s="2" t="s">
        <v>219</v>
      </c>
      <c r="D232" s="53"/>
      <c r="E232" s="58"/>
      <c r="F232" t="s">
        <v>146</v>
      </c>
      <c r="H232" t="s">
        <v>795</v>
      </c>
      <c r="I232" t="s">
        <v>796</v>
      </c>
      <c r="J232" s="31">
        <v>230</v>
      </c>
      <c r="L232" s="6" t="s">
        <v>826</v>
      </c>
      <c r="M232" s="6" t="s">
        <v>130</v>
      </c>
      <c r="Q232" t="s">
        <v>100</v>
      </c>
      <c r="S232" t="s">
        <v>2564</v>
      </c>
      <c r="T232" t="s">
        <v>615</v>
      </c>
      <c r="W232" t="s">
        <v>205</v>
      </c>
      <c r="X232" t="s">
        <v>287</v>
      </c>
      <c r="AA232" t="s">
        <v>827</v>
      </c>
      <c r="AD232" t="s">
        <v>205</v>
      </c>
      <c r="AI232">
        <v>32</v>
      </c>
      <c r="AJ232">
        <v>13</v>
      </c>
      <c r="AM232">
        <v>0</v>
      </c>
      <c r="AN232">
        <v>18</v>
      </c>
      <c r="AO232">
        <v>0</v>
      </c>
      <c r="AP232">
        <v>29</v>
      </c>
      <c r="AQ232">
        <v>6</v>
      </c>
      <c r="AS232" s="14">
        <f t="shared" si="15"/>
        <v>32.541666666666664</v>
      </c>
      <c r="AT232" s="15">
        <f t="shared" si="16"/>
        <v>24820.713683333332</v>
      </c>
      <c r="AU232" s="14">
        <f t="shared" si="17"/>
        <v>0.9</v>
      </c>
      <c r="AV232" s="14">
        <f t="shared" si="18"/>
        <v>29.287499999999998</v>
      </c>
      <c r="AW232" s="14">
        <f t="shared" si="19"/>
        <v>29.3</v>
      </c>
      <c r="BL232" t="s">
        <v>287</v>
      </c>
      <c r="BP232" t="s">
        <v>828</v>
      </c>
    </row>
    <row r="233" spans="1:68" x14ac:dyDescent="0.25">
      <c r="A233">
        <v>232</v>
      </c>
      <c r="B233">
        <v>54</v>
      </c>
      <c r="C233" s="2" t="s">
        <v>219</v>
      </c>
      <c r="D233" s="53"/>
      <c r="E233" s="58"/>
      <c r="F233" t="s">
        <v>146</v>
      </c>
      <c r="H233" t="s">
        <v>795</v>
      </c>
      <c r="I233" t="s">
        <v>796</v>
      </c>
      <c r="J233" s="25">
        <v>231</v>
      </c>
      <c r="L233" s="63" t="s">
        <v>829</v>
      </c>
      <c r="M233" s="63" t="s">
        <v>830</v>
      </c>
      <c r="Q233" t="s">
        <v>831</v>
      </c>
      <c r="S233" t="s">
        <v>2564</v>
      </c>
      <c r="T233" t="s">
        <v>166</v>
      </c>
      <c r="W233" t="s">
        <v>79</v>
      </c>
      <c r="AA233" t="s">
        <v>133</v>
      </c>
      <c r="AD233" t="s">
        <v>615</v>
      </c>
      <c r="AI233">
        <v>21</v>
      </c>
      <c r="AJ233">
        <v>2</v>
      </c>
      <c r="AM233">
        <v>1</v>
      </c>
      <c r="AN233">
        <v>10</v>
      </c>
      <c r="AO233">
        <v>0</v>
      </c>
      <c r="AP233">
        <v>31</v>
      </c>
      <c r="AQ233">
        <v>7</v>
      </c>
      <c r="AS233" s="14">
        <f t="shared" si="15"/>
        <v>21.083333333333332</v>
      </c>
      <c r="AT233" s="15">
        <f t="shared" si="16"/>
        <v>16081.025766666668</v>
      </c>
      <c r="AU233" s="14">
        <f t="shared" si="17"/>
        <v>1.5</v>
      </c>
      <c r="AV233" s="14">
        <f t="shared" si="18"/>
        <v>31.625</v>
      </c>
      <c r="AW233" s="14">
        <f t="shared" si="19"/>
        <v>31.35</v>
      </c>
      <c r="BL233" t="s">
        <v>166</v>
      </c>
      <c r="BP233" s="17" t="s">
        <v>832</v>
      </c>
    </row>
    <row r="234" spans="1:68" ht="30" x14ac:dyDescent="0.25">
      <c r="A234">
        <v>233</v>
      </c>
      <c r="B234">
        <v>54</v>
      </c>
      <c r="C234" s="2" t="s">
        <v>219</v>
      </c>
      <c r="D234" s="53"/>
      <c r="E234" s="58"/>
      <c r="F234" t="s">
        <v>146</v>
      </c>
      <c r="H234" t="s">
        <v>795</v>
      </c>
      <c r="I234" t="s">
        <v>796</v>
      </c>
      <c r="J234" s="25">
        <v>232</v>
      </c>
      <c r="L234" s="6" t="s">
        <v>833</v>
      </c>
      <c r="M234" s="6" t="s">
        <v>778</v>
      </c>
      <c r="N234" t="s">
        <v>86</v>
      </c>
      <c r="Q234" t="s">
        <v>100</v>
      </c>
      <c r="S234" t="s">
        <v>2564</v>
      </c>
      <c r="T234" t="s">
        <v>65</v>
      </c>
      <c r="W234" t="s">
        <v>65</v>
      </c>
      <c r="AA234" t="s">
        <v>84</v>
      </c>
      <c r="AD234" t="s">
        <v>83</v>
      </c>
      <c r="AI234">
        <v>14</v>
      </c>
      <c r="AJ234">
        <v>10</v>
      </c>
      <c r="AM234">
        <v>8</v>
      </c>
      <c r="AN234">
        <v>5</v>
      </c>
      <c r="AO234">
        <v>0</v>
      </c>
      <c r="AP234">
        <v>128</v>
      </c>
      <c r="AQ234">
        <v>5</v>
      </c>
      <c r="AS234" s="14">
        <f t="shared" si="15"/>
        <v>14.416666666666666</v>
      </c>
      <c r="AT234" s="15">
        <f t="shared" si="16"/>
        <v>10996.116433333333</v>
      </c>
      <c r="AU234" s="14">
        <f t="shared" si="17"/>
        <v>8.25</v>
      </c>
      <c r="AV234" s="14">
        <f t="shared" si="18"/>
        <v>118.9375</v>
      </c>
      <c r="AW234" s="14">
        <f t="shared" si="19"/>
        <v>128.25</v>
      </c>
    </row>
    <row r="235" spans="1:68" x14ac:dyDescent="0.25">
      <c r="A235">
        <v>234</v>
      </c>
      <c r="B235">
        <v>54</v>
      </c>
      <c r="C235" s="2" t="s">
        <v>219</v>
      </c>
      <c r="D235" s="53"/>
      <c r="E235" s="58"/>
      <c r="F235" t="s">
        <v>146</v>
      </c>
      <c r="H235" t="s">
        <v>795</v>
      </c>
      <c r="I235" t="s">
        <v>796</v>
      </c>
      <c r="J235" s="25">
        <v>233</v>
      </c>
      <c r="L235" s="6" t="s">
        <v>12</v>
      </c>
      <c r="M235" s="63"/>
      <c r="O235" t="s">
        <v>86</v>
      </c>
      <c r="P235">
        <v>232</v>
      </c>
      <c r="S235" t="s">
        <v>2564</v>
      </c>
      <c r="AR235">
        <v>180</v>
      </c>
      <c r="AS235" s="14">
        <f t="shared" si="15"/>
        <v>0</v>
      </c>
      <c r="AT235" s="15">
        <f t="shared" si="16"/>
        <v>0</v>
      </c>
      <c r="AU235" s="14">
        <f t="shared" si="17"/>
        <v>0</v>
      </c>
      <c r="AV235" s="14">
        <f t="shared" si="18"/>
        <v>0</v>
      </c>
      <c r="AW235" s="14">
        <f t="shared" si="19"/>
        <v>0</v>
      </c>
      <c r="AX235" t="s">
        <v>1782</v>
      </c>
      <c r="AY235" t="s">
        <v>834</v>
      </c>
      <c r="AZ235" s="12">
        <f>SUM(AS218:AS235)</f>
        <v>387.29166666666669</v>
      </c>
      <c r="BA235" t="s">
        <v>835</v>
      </c>
      <c r="BB235">
        <v>180</v>
      </c>
      <c r="BC235" s="12">
        <f>SUM(AV218:AV235)</f>
        <v>1672.7354166666667</v>
      </c>
      <c r="BD235">
        <v>23</v>
      </c>
      <c r="BE235">
        <v>5</v>
      </c>
      <c r="BF235">
        <v>2</v>
      </c>
      <c r="BG235">
        <v>6</v>
      </c>
      <c r="BH235" s="12">
        <f>BD235+BF235+(BE235+BG235)/12</f>
        <v>25.916666666666668</v>
      </c>
    </row>
    <row r="236" spans="1:68" x14ac:dyDescent="0.25">
      <c r="A236">
        <v>235</v>
      </c>
      <c r="B236">
        <v>55</v>
      </c>
      <c r="C236" s="2" t="s">
        <v>219</v>
      </c>
      <c r="D236" s="53">
        <v>21</v>
      </c>
      <c r="E236" s="58">
        <v>21</v>
      </c>
      <c r="F236" t="s">
        <v>836</v>
      </c>
      <c r="H236" t="s">
        <v>837</v>
      </c>
      <c r="I236" t="s">
        <v>838</v>
      </c>
      <c r="J236" s="27">
        <v>234</v>
      </c>
      <c r="L236" s="6" t="s">
        <v>100</v>
      </c>
      <c r="M236" s="6" t="s">
        <v>100</v>
      </c>
      <c r="Q236" t="s">
        <v>383</v>
      </c>
      <c r="R236" t="s">
        <v>839</v>
      </c>
      <c r="S236" t="s">
        <v>2565</v>
      </c>
      <c r="T236" t="s">
        <v>193</v>
      </c>
      <c r="W236" t="s">
        <v>159</v>
      </c>
      <c r="AA236" t="s">
        <v>159</v>
      </c>
      <c r="AD236" t="s">
        <v>840</v>
      </c>
      <c r="AI236">
        <v>5</v>
      </c>
      <c r="AJ236">
        <v>9</v>
      </c>
      <c r="AM236">
        <v>4</v>
      </c>
      <c r="AN236">
        <v>17</v>
      </c>
      <c r="AO236">
        <v>0</v>
      </c>
      <c r="AP236">
        <v>26</v>
      </c>
      <c r="AQ236">
        <v>1</v>
      </c>
      <c r="AS236" s="14">
        <f t="shared" si="15"/>
        <v>5.375</v>
      </c>
      <c r="AT236" s="15">
        <f t="shared" si="16"/>
        <v>4099.7081500000004</v>
      </c>
      <c r="AU236" s="14">
        <f t="shared" si="17"/>
        <v>4.8499999999999996</v>
      </c>
      <c r="AV236" s="14">
        <f t="shared" si="18"/>
        <v>26.068749999999998</v>
      </c>
      <c r="AW236" s="14">
        <f t="shared" si="19"/>
        <v>26.05</v>
      </c>
    </row>
    <row r="237" spans="1:68" ht="30" x14ac:dyDescent="0.25">
      <c r="A237">
        <v>236</v>
      </c>
      <c r="B237">
        <v>55</v>
      </c>
      <c r="C237" s="2" t="s">
        <v>219</v>
      </c>
      <c r="D237" s="53"/>
      <c r="E237" s="58"/>
      <c r="F237" t="s">
        <v>836</v>
      </c>
      <c r="H237" t="s">
        <v>837</v>
      </c>
      <c r="I237" t="s">
        <v>838</v>
      </c>
      <c r="J237" s="25">
        <v>235</v>
      </c>
      <c r="L237" s="2" t="s">
        <v>70</v>
      </c>
      <c r="M237" s="2" t="s">
        <v>71</v>
      </c>
      <c r="Q237" t="s">
        <v>841</v>
      </c>
      <c r="S237" t="s">
        <v>2565</v>
      </c>
      <c r="T237" t="s">
        <v>840</v>
      </c>
      <c r="U237" t="s">
        <v>842</v>
      </c>
      <c r="W237" t="s">
        <v>65</v>
      </c>
      <c r="AA237" t="s">
        <v>159</v>
      </c>
      <c r="AD237" t="s">
        <v>65</v>
      </c>
      <c r="AI237">
        <v>24</v>
      </c>
      <c r="AJ237">
        <v>19</v>
      </c>
      <c r="AM237">
        <v>6</v>
      </c>
      <c r="AN237">
        <v>15</v>
      </c>
      <c r="AO237">
        <v>0</v>
      </c>
      <c r="AP237">
        <v>167</v>
      </c>
      <c r="AQ237">
        <v>7</v>
      </c>
      <c r="AS237" s="14">
        <f t="shared" si="15"/>
        <v>24.791666666666668</v>
      </c>
      <c r="AT237" s="15">
        <f t="shared" si="16"/>
        <v>18909.506583333332</v>
      </c>
      <c r="AU237" s="14">
        <f t="shared" si="17"/>
        <v>6.75</v>
      </c>
      <c r="AV237" s="14">
        <f t="shared" si="18"/>
        <v>167.34375</v>
      </c>
      <c r="AW237" s="14">
        <f t="shared" si="19"/>
        <v>167.35</v>
      </c>
      <c r="BL237" t="s">
        <v>117</v>
      </c>
    </row>
    <row r="238" spans="1:68" ht="30" x14ac:dyDescent="0.25">
      <c r="A238">
        <v>237</v>
      </c>
      <c r="B238">
        <v>56</v>
      </c>
      <c r="C238" s="2" t="s">
        <v>219</v>
      </c>
      <c r="D238" s="53"/>
      <c r="E238" s="58"/>
      <c r="F238" t="s">
        <v>836</v>
      </c>
      <c r="H238" t="s">
        <v>837</v>
      </c>
      <c r="I238" t="s">
        <v>838</v>
      </c>
      <c r="J238" s="27">
        <v>236</v>
      </c>
      <c r="L238" s="2" t="s">
        <v>70</v>
      </c>
      <c r="M238" s="2" t="s">
        <v>71</v>
      </c>
      <c r="Q238" t="s">
        <v>843</v>
      </c>
      <c r="S238" t="s">
        <v>2565</v>
      </c>
      <c r="T238" t="s">
        <v>117</v>
      </c>
      <c r="W238" t="s">
        <v>840</v>
      </c>
      <c r="X238" t="s">
        <v>842</v>
      </c>
      <c r="AA238" t="s">
        <v>289</v>
      </c>
      <c r="AD238" t="s">
        <v>228</v>
      </c>
      <c r="AI238">
        <v>18</v>
      </c>
      <c r="AJ238">
        <v>5</v>
      </c>
      <c r="AM238">
        <v>5</v>
      </c>
      <c r="AN238">
        <v>12</v>
      </c>
      <c r="AO238">
        <v>6</v>
      </c>
      <c r="AP238">
        <v>102</v>
      </c>
      <c r="AQ238">
        <v>8</v>
      </c>
      <c r="AS238" s="14">
        <f t="shared" si="15"/>
        <v>18.208333333333332</v>
      </c>
      <c r="AT238" s="15">
        <f t="shared" si="16"/>
        <v>13888.158616666666</v>
      </c>
      <c r="AU238" s="14">
        <f t="shared" si="17"/>
        <v>5.625</v>
      </c>
      <c r="AV238" s="14">
        <f t="shared" si="18"/>
        <v>102.421875</v>
      </c>
      <c r="AW238" s="14">
        <f t="shared" si="19"/>
        <v>102.4</v>
      </c>
      <c r="BL238" t="s">
        <v>117</v>
      </c>
    </row>
    <row r="239" spans="1:68" ht="30" x14ac:dyDescent="0.25">
      <c r="A239">
        <v>238</v>
      </c>
      <c r="B239">
        <v>56</v>
      </c>
      <c r="C239" s="2" t="s">
        <v>219</v>
      </c>
      <c r="D239" s="53"/>
      <c r="E239" s="58"/>
      <c r="F239" t="s">
        <v>836</v>
      </c>
      <c r="H239" t="s">
        <v>837</v>
      </c>
      <c r="I239" t="s">
        <v>838</v>
      </c>
      <c r="J239" s="27">
        <v>237</v>
      </c>
      <c r="L239" s="2" t="s">
        <v>70</v>
      </c>
      <c r="M239" s="2" t="s">
        <v>71</v>
      </c>
      <c r="Q239" t="s">
        <v>356</v>
      </c>
      <c r="S239" t="s">
        <v>2564</v>
      </c>
      <c r="T239" t="s">
        <v>845</v>
      </c>
      <c r="U239" t="s">
        <v>296</v>
      </c>
      <c r="W239" t="s">
        <v>840</v>
      </c>
      <c r="X239" t="s">
        <v>616</v>
      </c>
      <c r="AA239" t="s">
        <v>116</v>
      </c>
      <c r="AD239" t="s">
        <v>116</v>
      </c>
      <c r="AI239">
        <v>42</v>
      </c>
      <c r="AJ239">
        <v>3</v>
      </c>
      <c r="AM239">
        <v>5</v>
      </c>
      <c r="AN239">
        <v>5</v>
      </c>
      <c r="AO239">
        <v>0</v>
      </c>
      <c r="AP239">
        <v>221</v>
      </c>
      <c r="AQ239">
        <v>3</v>
      </c>
      <c r="AS239" s="14">
        <f t="shared" si="15"/>
        <v>42.125</v>
      </c>
      <c r="AT239" s="15">
        <f t="shared" si="16"/>
        <v>32130.270850000001</v>
      </c>
      <c r="AU239" s="14">
        <f t="shared" si="17"/>
        <v>5.25</v>
      </c>
      <c r="AV239" s="14">
        <f t="shared" si="18"/>
        <v>221.15625</v>
      </c>
      <c r="AW239" s="14">
        <f t="shared" si="19"/>
        <v>221.15</v>
      </c>
      <c r="BL239" t="s">
        <v>844</v>
      </c>
      <c r="BP239" t="s">
        <v>99</v>
      </c>
    </row>
    <row r="240" spans="1:68" x14ac:dyDescent="0.25">
      <c r="A240">
        <v>239</v>
      </c>
      <c r="B240">
        <v>56</v>
      </c>
      <c r="C240" s="2" t="s">
        <v>219</v>
      </c>
      <c r="D240" s="53"/>
      <c r="E240" s="58"/>
      <c r="F240" t="s">
        <v>836</v>
      </c>
      <c r="H240" t="s">
        <v>837</v>
      </c>
      <c r="I240" t="s">
        <v>838</v>
      </c>
      <c r="J240" s="27">
        <v>238</v>
      </c>
      <c r="L240" s="6" t="s">
        <v>11</v>
      </c>
      <c r="N240" t="s">
        <v>86</v>
      </c>
      <c r="S240" t="s">
        <v>2565</v>
      </c>
      <c r="T240" t="s">
        <v>116</v>
      </c>
      <c r="W240" t="s">
        <v>65</v>
      </c>
      <c r="AA240" t="s">
        <v>159</v>
      </c>
      <c r="AD240" t="s">
        <v>65</v>
      </c>
      <c r="AI240">
        <v>3</v>
      </c>
      <c r="AJ240">
        <v>13</v>
      </c>
      <c r="AM240">
        <v>9</v>
      </c>
      <c r="AN240">
        <v>0</v>
      </c>
      <c r="AO240">
        <v>0</v>
      </c>
      <c r="AP240">
        <v>31</v>
      </c>
      <c r="AQ240">
        <v>18</v>
      </c>
      <c r="AS240" s="14">
        <f t="shared" si="15"/>
        <v>3.5416666666666665</v>
      </c>
      <c r="AT240" s="15">
        <f t="shared" si="16"/>
        <v>2701.3580833333331</v>
      </c>
      <c r="AU240" s="14">
        <f t="shared" si="17"/>
        <v>9</v>
      </c>
      <c r="AV240" s="14">
        <f t="shared" si="18"/>
        <v>31.875</v>
      </c>
      <c r="AW240" s="14">
        <f t="shared" si="19"/>
        <v>31.9</v>
      </c>
    </row>
    <row r="241" spans="1:68" x14ac:dyDescent="0.25">
      <c r="A241" s="63">
        <v>240</v>
      </c>
      <c r="B241">
        <v>56</v>
      </c>
      <c r="C241" s="2" t="s">
        <v>219</v>
      </c>
      <c r="D241" s="53"/>
      <c r="E241" s="58"/>
      <c r="F241" t="s">
        <v>836</v>
      </c>
      <c r="H241" t="s">
        <v>837</v>
      </c>
      <c r="I241" t="s">
        <v>838</v>
      </c>
      <c r="J241" s="69">
        <v>239</v>
      </c>
      <c r="L241" s="6" t="s">
        <v>12</v>
      </c>
      <c r="M241" s="63"/>
      <c r="O241" t="s">
        <v>86</v>
      </c>
      <c r="P241">
        <v>238</v>
      </c>
      <c r="S241" t="s">
        <v>2565</v>
      </c>
      <c r="AR241">
        <v>65</v>
      </c>
      <c r="AS241" s="14">
        <f t="shared" si="15"/>
        <v>0</v>
      </c>
      <c r="AT241" s="15">
        <f t="shared" si="16"/>
        <v>0</v>
      </c>
      <c r="AU241" s="14">
        <f t="shared" si="17"/>
        <v>0</v>
      </c>
      <c r="AV241" s="14">
        <f t="shared" si="18"/>
        <v>0</v>
      </c>
      <c r="AW241" s="14">
        <f t="shared" si="19"/>
        <v>0</v>
      </c>
      <c r="AX241" t="s">
        <v>1783</v>
      </c>
      <c r="AY241" t="s">
        <v>846</v>
      </c>
      <c r="AZ241" s="12">
        <f>SUM(AS236:AS241)</f>
        <v>94.041666666666671</v>
      </c>
      <c r="BA241" t="s">
        <v>847</v>
      </c>
      <c r="BB241">
        <v>65</v>
      </c>
      <c r="BC241" s="12">
        <f>SUM(AV236:AV241)</f>
        <v>548.86562500000002</v>
      </c>
      <c r="BD241">
        <v>7</v>
      </c>
      <c r="BE241">
        <v>7</v>
      </c>
      <c r="BF241">
        <v>0</v>
      </c>
      <c r="BG241">
        <v>11</v>
      </c>
      <c r="BH241" s="12">
        <f>BD241+BF241+(BE241+BG241)/12</f>
        <v>8.5</v>
      </c>
    </row>
    <row r="242" spans="1:68" ht="45" x14ac:dyDescent="0.25">
      <c r="A242">
        <v>241</v>
      </c>
      <c r="B242">
        <v>57</v>
      </c>
      <c r="C242" s="2" t="s">
        <v>219</v>
      </c>
      <c r="D242" s="53">
        <v>22</v>
      </c>
      <c r="E242" s="58">
        <v>22</v>
      </c>
      <c r="F242" t="s">
        <v>848</v>
      </c>
      <c r="G242" t="s">
        <v>849</v>
      </c>
      <c r="H242" t="s">
        <v>850</v>
      </c>
      <c r="J242" s="27">
        <v>240</v>
      </c>
      <c r="L242" s="2" t="s">
        <v>599</v>
      </c>
      <c r="M242" s="2" t="s">
        <v>851</v>
      </c>
      <c r="Q242" t="s">
        <v>852</v>
      </c>
      <c r="S242" t="s">
        <v>2564</v>
      </c>
      <c r="T242" t="s">
        <v>478</v>
      </c>
      <c r="W242" t="s">
        <v>452</v>
      </c>
      <c r="X242" t="s">
        <v>193</v>
      </c>
      <c r="AA242" t="s">
        <v>193</v>
      </c>
      <c r="AD242" t="s">
        <v>296</v>
      </c>
      <c r="AI242">
        <v>13</v>
      </c>
      <c r="AJ242">
        <v>11</v>
      </c>
      <c r="AM242">
        <v>6</v>
      </c>
      <c r="AN242">
        <v>4</v>
      </c>
      <c r="AO242">
        <v>0</v>
      </c>
      <c r="AP242">
        <v>83</v>
      </c>
      <c r="AQ242">
        <v>9</v>
      </c>
      <c r="AS242" s="14">
        <f t="shared" si="15"/>
        <v>13.458333333333334</v>
      </c>
      <c r="AT242" s="15">
        <f t="shared" si="16"/>
        <v>10265.160716666667</v>
      </c>
      <c r="AU242" s="14">
        <f t="shared" si="17"/>
        <v>6.2</v>
      </c>
      <c r="AV242" s="14">
        <f t="shared" si="18"/>
        <v>83.441666666666677</v>
      </c>
      <c r="AW242" s="14">
        <f t="shared" si="19"/>
        <v>83.45</v>
      </c>
    </row>
    <row r="243" spans="1:68" x14ac:dyDescent="0.25">
      <c r="A243">
        <v>242</v>
      </c>
      <c r="B243">
        <v>57</v>
      </c>
      <c r="C243" s="2" t="s">
        <v>219</v>
      </c>
      <c r="D243" s="53"/>
      <c r="E243" s="58"/>
      <c r="F243" t="s">
        <v>848</v>
      </c>
      <c r="G243" t="s">
        <v>849</v>
      </c>
      <c r="H243" t="s">
        <v>850</v>
      </c>
      <c r="J243" s="29">
        <v>241</v>
      </c>
      <c r="L243" s="6" t="s">
        <v>853</v>
      </c>
      <c r="M243" s="6" t="s">
        <v>1893</v>
      </c>
      <c r="Q243" t="s">
        <v>345</v>
      </c>
      <c r="S243" t="s">
        <v>2564</v>
      </c>
      <c r="T243" t="s">
        <v>65</v>
      </c>
      <c r="W243" t="s">
        <v>65</v>
      </c>
      <c r="AA243" t="s">
        <v>752</v>
      </c>
      <c r="AD243" t="s">
        <v>65</v>
      </c>
      <c r="AI243">
        <v>12</v>
      </c>
      <c r="AJ243">
        <v>14</v>
      </c>
      <c r="AM243">
        <v>10</v>
      </c>
      <c r="AN243">
        <v>17</v>
      </c>
      <c r="AO243">
        <v>6</v>
      </c>
      <c r="AP243">
        <v>136</v>
      </c>
      <c r="AQ243">
        <v>17</v>
      </c>
      <c r="AS243" s="14">
        <f t="shared" si="15"/>
        <v>12.583333333333334</v>
      </c>
      <c r="AT243" s="15">
        <f t="shared" si="16"/>
        <v>9597.7663666666667</v>
      </c>
      <c r="AU243" s="14">
        <f t="shared" si="17"/>
        <v>10.875</v>
      </c>
      <c r="AV243" s="14">
        <f t="shared" si="18"/>
        <v>136.84375</v>
      </c>
      <c r="AW243" s="14">
        <f t="shared" si="19"/>
        <v>136.85</v>
      </c>
    </row>
    <row r="244" spans="1:68" x14ac:dyDescent="0.25">
      <c r="A244">
        <v>243</v>
      </c>
      <c r="B244">
        <v>57</v>
      </c>
      <c r="C244" s="2" t="s">
        <v>219</v>
      </c>
      <c r="D244" s="53"/>
      <c r="E244" s="58"/>
      <c r="F244" t="s">
        <v>848</v>
      </c>
      <c r="G244" t="s">
        <v>849</v>
      </c>
      <c r="H244" t="s">
        <v>850</v>
      </c>
      <c r="J244" s="29">
        <v>242</v>
      </c>
      <c r="L244" s="6" t="s">
        <v>11</v>
      </c>
      <c r="N244" t="s">
        <v>86</v>
      </c>
      <c r="S244" t="s">
        <v>2564</v>
      </c>
      <c r="T244" t="s">
        <v>854</v>
      </c>
      <c r="W244" t="s">
        <v>65</v>
      </c>
      <c r="AA244" t="s">
        <v>289</v>
      </c>
      <c r="AD244" t="s">
        <v>65</v>
      </c>
      <c r="AI244">
        <v>5</v>
      </c>
      <c r="AJ244">
        <v>16</v>
      </c>
      <c r="AM244">
        <v>10</v>
      </c>
      <c r="AN244">
        <v>17</v>
      </c>
      <c r="AO244">
        <v>6</v>
      </c>
      <c r="AP244">
        <v>61</v>
      </c>
      <c r="AQ244">
        <v>12</v>
      </c>
      <c r="AS244" s="14">
        <f t="shared" si="15"/>
        <v>5.666666666666667</v>
      </c>
      <c r="AT244" s="15">
        <f t="shared" si="16"/>
        <v>4322.1729333333333</v>
      </c>
      <c r="AU244" s="14">
        <f t="shared" si="17"/>
        <v>10.875</v>
      </c>
      <c r="AV244" s="14">
        <f t="shared" si="18"/>
        <v>61.625</v>
      </c>
      <c r="AW244" s="14">
        <f t="shared" si="19"/>
        <v>61.6</v>
      </c>
    </row>
    <row r="245" spans="1:68" x14ac:dyDescent="0.25">
      <c r="A245">
        <v>244</v>
      </c>
      <c r="B245">
        <v>58</v>
      </c>
      <c r="C245" s="2" t="s">
        <v>219</v>
      </c>
      <c r="D245" s="53"/>
      <c r="E245" s="58"/>
      <c r="F245" t="s">
        <v>848</v>
      </c>
      <c r="G245" t="s">
        <v>849</v>
      </c>
      <c r="H245" t="s">
        <v>850</v>
      </c>
      <c r="J245" s="29">
        <v>243</v>
      </c>
      <c r="L245" s="63"/>
      <c r="M245" s="63"/>
      <c r="O245" t="s">
        <v>86</v>
      </c>
      <c r="S245" t="s">
        <v>2564</v>
      </c>
      <c r="AR245">
        <v>50</v>
      </c>
      <c r="AS245" s="14">
        <f t="shared" si="15"/>
        <v>0</v>
      </c>
      <c r="AT245" s="15">
        <f t="shared" si="16"/>
        <v>0</v>
      </c>
      <c r="AU245" s="14">
        <f t="shared" si="17"/>
        <v>0</v>
      </c>
      <c r="AV245" s="14">
        <f t="shared" si="18"/>
        <v>0</v>
      </c>
      <c r="AW245" s="14">
        <f t="shared" si="19"/>
        <v>0</v>
      </c>
      <c r="AX245" t="s">
        <v>1784</v>
      </c>
      <c r="AY245" t="s">
        <v>855</v>
      </c>
      <c r="AZ245" s="12">
        <f>SUM(AS242:AS244)</f>
        <v>31.708333333333336</v>
      </c>
      <c r="BA245" t="s">
        <v>856</v>
      </c>
      <c r="BB245">
        <v>50</v>
      </c>
      <c r="BC245" s="12">
        <f>SUM(AV242:AV244)</f>
        <v>281.91041666666666</v>
      </c>
      <c r="BD245">
        <v>3</v>
      </c>
      <c r="BE245">
        <v>11</v>
      </c>
      <c r="BF245">
        <v>0</v>
      </c>
      <c r="BG245">
        <v>9</v>
      </c>
      <c r="BH245" s="12">
        <f>BD245+BF245+(BE245+BG245)/12</f>
        <v>4.666666666666667</v>
      </c>
    </row>
    <row r="246" spans="1:68" x14ac:dyDescent="0.25">
      <c r="A246">
        <v>245</v>
      </c>
      <c r="B246">
        <v>58</v>
      </c>
      <c r="C246" s="2" t="s">
        <v>219</v>
      </c>
      <c r="D246" s="53">
        <v>23</v>
      </c>
      <c r="E246" s="58">
        <v>23</v>
      </c>
      <c r="F246" t="s">
        <v>857</v>
      </c>
      <c r="G246" t="s">
        <v>858</v>
      </c>
      <c r="H246" t="s">
        <v>859</v>
      </c>
      <c r="I246" t="s">
        <v>892</v>
      </c>
      <c r="J246" s="27">
        <v>244</v>
      </c>
      <c r="L246" s="2" t="s">
        <v>118</v>
      </c>
      <c r="M246" s="6" t="s">
        <v>119</v>
      </c>
      <c r="Q246" t="s">
        <v>862</v>
      </c>
      <c r="S246" t="s">
        <v>2564</v>
      </c>
      <c r="T246" t="s">
        <v>122</v>
      </c>
      <c r="W246" t="s">
        <v>117</v>
      </c>
      <c r="AA246" t="s">
        <v>863</v>
      </c>
      <c r="AD246" t="s">
        <v>296</v>
      </c>
      <c r="AI246">
        <v>36</v>
      </c>
      <c r="AJ246">
        <v>10</v>
      </c>
      <c r="AM246">
        <v>6</v>
      </c>
      <c r="AN246">
        <v>0</v>
      </c>
      <c r="AO246">
        <v>0</v>
      </c>
      <c r="AP246">
        <v>218</v>
      </c>
      <c r="AQ246">
        <v>10</v>
      </c>
      <c r="AS246" s="14">
        <f t="shared" si="15"/>
        <v>36.416666666666664</v>
      </c>
      <c r="AT246" s="15">
        <f t="shared" si="16"/>
        <v>27776.317233333331</v>
      </c>
      <c r="AU246" s="14">
        <f t="shared" si="17"/>
        <v>6</v>
      </c>
      <c r="AV246" s="14">
        <f t="shared" si="18"/>
        <v>218.5</v>
      </c>
      <c r="AW246" s="14">
        <f t="shared" si="19"/>
        <v>218.5</v>
      </c>
      <c r="BL246" t="s">
        <v>117</v>
      </c>
    </row>
    <row r="247" spans="1:68" x14ac:dyDescent="0.25">
      <c r="A247">
        <v>246</v>
      </c>
      <c r="B247">
        <v>58</v>
      </c>
      <c r="C247" s="2" t="s">
        <v>219</v>
      </c>
      <c r="D247" s="53"/>
      <c r="E247" s="58"/>
      <c r="F247" t="s">
        <v>857</v>
      </c>
      <c r="G247" t="s">
        <v>858</v>
      </c>
      <c r="H247" t="s">
        <v>859</v>
      </c>
      <c r="I247" t="s">
        <v>892</v>
      </c>
      <c r="J247" s="27">
        <v>245</v>
      </c>
      <c r="L247" s="2" t="s">
        <v>118</v>
      </c>
      <c r="M247" s="6" t="s">
        <v>119</v>
      </c>
      <c r="Q247" t="s">
        <v>864</v>
      </c>
      <c r="S247" t="s">
        <v>2564</v>
      </c>
      <c r="T247" t="s">
        <v>863</v>
      </c>
      <c r="W247" t="s">
        <v>110</v>
      </c>
      <c r="AA247" t="s">
        <v>116</v>
      </c>
      <c r="AD247" t="s">
        <v>296</v>
      </c>
      <c r="AI247">
        <v>18</v>
      </c>
      <c r="AJ247">
        <v>0</v>
      </c>
      <c r="AM247">
        <v>4</v>
      </c>
      <c r="AN247">
        <v>17</v>
      </c>
      <c r="AO247">
        <v>6</v>
      </c>
      <c r="AP247">
        <v>87</v>
      </c>
      <c r="AQ247">
        <v>15</v>
      </c>
      <c r="AS247" s="14">
        <f t="shared" si="15"/>
        <v>18</v>
      </c>
      <c r="AT247" s="15">
        <f t="shared" si="16"/>
        <v>13729.2552</v>
      </c>
      <c r="AU247" s="14">
        <f t="shared" si="17"/>
        <v>4.875</v>
      </c>
      <c r="AV247" s="14">
        <f t="shared" si="18"/>
        <v>87.75</v>
      </c>
      <c r="AW247" s="14">
        <f t="shared" si="19"/>
        <v>87.75</v>
      </c>
      <c r="BL247" t="s">
        <v>117</v>
      </c>
      <c r="BM247" t="s">
        <v>167</v>
      </c>
    </row>
    <row r="248" spans="1:68" x14ac:dyDescent="0.25">
      <c r="A248">
        <v>247</v>
      </c>
      <c r="B248">
        <v>59</v>
      </c>
      <c r="C248" s="2" t="s">
        <v>219</v>
      </c>
      <c r="D248" s="53"/>
      <c r="E248" s="58"/>
      <c r="F248" t="s">
        <v>857</v>
      </c>
      <c r="G248" t="s">
        <v>858</v>
      </c>
      <c r="H248" t="s">
        <v>859</v>
      </c>
      <c r="I248" t="s">
        <v>892</v>
      </c>
      <c r="J248" s="27">
        <v>246</v>
      </c>
      <c r="L248" s="2" t="s">
        <v>118</v>
      </c>
      <c r="M248" s="6" t="s">
        <v>119</v>
      </c>
      <c r="Q248" t="s">
        <v>865</v>
      </c>
      <c r="S248" t="s">
        <v>2564</v>
      </c>
      <c r="T248" t="s">
        <v>124</v>
      </c>
      <c r="W248" t="s">
        <v>159</v>
      </c>
      <c r="X248" t="s">
        <v>122</v>
      </c>
      <c r="AA248" t="s">
        <v>863</v>
      </c>
      <c r="AD248" t="s">
        <v>117</v>
      </c>
      <c r="AI248">
        <v>30</v>
      </c>
      <c r="AJ248">
        <v>2</v>
      </c>
      <c r="AM248">
        <v>5</v>
      </c>
      <c r="AN248">
        <v>5</v>
      </c>
      <c r="AO248">
        <v>0</v>
      </c>
      <c r="AP248">
        <v>157</v>
      </c>
      <c r="AQ248">
        <v>19</v>
      </c>
      <c r="AS248" s="14">
        <f t="shared" si="15"/>
        <v>30.083333333333332</v>
      </c>
      <c r="AT248" s="15">
        <f t="shared" si="16"/>
        <v>22945.653366666666</v>
      </c>
      <c r="AU248" s="14">
        <f t="shared" si="17"/>
        <v>5.25</v>
      </c>
      <c r="AV248" s="14">
        <f t="shared" si="18"/>
        <v>157.9375</v>
      </c>
      <c r="AW248" s="14">
        <f t="shared" si="19"/>
        <v>157.94999999999999</v>
      </c>
      <c r="BL248" t="s">
        <v>117</v>
      </c>
    </row>
    <row r="249" spans="1:68" ht="45" x14ac:dyDescent="0.25">
      <c r="A249">
        <v>248</v>
      </c>
      <c r="B249">
        <v>59</v>
      </c>
      <c r="C249" s="2" t="s">
        <v>219</v>
      </c>
      <c r="D249" s="53"/>
      <c r="E249" s="58"/>
      <c r="F249" t="s">
        <v>857</v>
      </c>
      <c r="G249" t="s">
        <v>858</v>
      </c>
      <c r="H249" t="s">
        <v>859</v>
      </c>
      <c r="I249" t="s">
        <v>892</v>
      </c>
      <c r="J249" s="27">
        <v>247</v>
      </c>
      <c r="L249" s="6" t="s">
        <v>866</v>
      </c>
      <c r="M249" s="6" t="s">
        <v>867</v>
      </c>
      <c r="Q249" t="s">
        <v>247</v>
      </c>
      <c r="S249" t="s">
        <v>2564</v>
      </c>
      <c r="T249" t="s">
        <v>863</v>
      </c>
      <c r="W249" t="s">
        <v>868</v>
      </c>
      <c r="AA249" t="s">
        <v>699</v>
      </c>
      <c r="AD249" t="s">
        <v>117</v>
      </c>
      <c r="AI249">
        <v>21</v>
      </c>
      <c r="AJ249">
        <v>2</v>
      </c>
      <c r="AM249">
        <v>3</v>
      </c>
      <c r="AN249">
        <v>17</v>
      </c>
      <c r="AO249">
        <v>0</v>
      </c>
      <c r="AP249">
        <v>81</v>
      </c>
      <c r="AQ249">
        <v>3</v>
      </c>
      <c r="AS249" s="14">
        <f t="shared" si="15"/>
        <v>21.083333333333332</v>
      </c>
      <c r="AT249" s="15">
        <f t="shared" si="16"/>
        <v>16081.025766666668</v>
      </c>
      <c r="AU249" s="14">
        <f t="shared" si="17"/>
        <v>3.85</v>
      </c>
      <c r="AV249" s="14">
        <f t="shared" si="18"/>
        <v>81.170833333333334</v>
      </c>
      <c r="AW249" s="14">
        <f t="shared" si="19"/>
        <v>81.150000000000006</v>
      </c>
      <c r="BL249" t="s">
        <v>699</v>
      </c>
      <c r="BM249" t="s">
        <v>117</v>
      </c>
    </row>
    <row r="250" spans="1:68" x14ac:dyDescent="0.25">
      <c r="A250">
        <v>249</v>
      </c>
      <c r="B250">
        <v>59</v>
      </c>
      <c r="C250" s="2" t="s">
        <v>219</v>
      </c>
      <c r="D250" s="53"/>
      <c r="E250" s="58"/>
      <c r="F250" t="s">
        <v>857</v>
      </c>
      <c r="G250" t="s">
        <v>858</v>
      </c>
      <c r="H250" t="s">
        <v>859</v>
      </c>
      <c r="I250" t="s">
        <v>892</v>
      </c>
      <c r="J250" s="27">
        <v>248</v>
      </c>
      <c r="L250" s="2" t="s">
        <v>807</v>
      </c>
      <c r="M250" s="6" t="s">
        <v>119</v>
      </c>
      <c r="Q250" t="s">
        <v>418</v>
      </c>
      <c r="S250" t="s">
        <v>2564</v>
      </c>
      <c r="T250" t="s">
        <v>870</v>
      </c>
      <c r="W250" t="s">
        <v>420</v>
      </c>
      <c r="AA250" t="s">
        <v>159</v>
      </c>
      <c r="AD250" t="s">
        <v>871</v>
      </c>
      <c r="AE250" t="s">
        <v>157</v>
      </c>
      <c r="AF250" t="s">
        <v>296</v>
      </c>
      <c r="AI250">
        <v>14</v>
      </c>
      <c r="AJ250">
        <v>22</v>
      </c>
      <c r="AM250">
        <v>5</v>
      </c>
      <c r="AN250">
        <v>5</v>
      </c>
      <c r="AO250">
        <v>0</v>
      </c>
      <c r="AP250">
        <v>78</v>
      </c>
      <c r="AQ250">
        <v>2</v>
      </c>
      <c r="AS250" s="14">
        <f t="shared" si="15"/>
        <v>14.916666666666666</v>
      </c>
      <c r="AT250" s="15">
        <f t="shared" si="16"/>
        <v>11377.484633333333</v>
      </c>
      <c r="AU250" s="14">
        <f t="shared" si="17"/>
        <v>5.25</v>
      </c>
      <c r="AV250" s="14">
        <f t="shared" si="18"/>
        <v>78.3125</v>
      </c>
      <c r="AW250" s="14">
        <f t="shared" si="19"/>
        <v>78.099999999999994</v>
      </c>
    </row>
    <row r="251" spans="1:68" x14ac:dyDescent="0.25">
      <c r="A251">
        <v>250</v>
      </c>
      <c r="B251">
        <v>59</v>
      </c>
      <c r="C251" s="2" t="s">
        <v>219</v>
      </c>
      <c r="D251" s="53"/>
      <c r="E251" s="58"/>
      <c r="F251" t="s">
        <v>857</v>
      </c>
      <c r="G251" t="s">
        <v>858</v>
      </c>
      <c r="H251" t="s">
        <v>859</v>
      </c>
      <c r="I251" t="s">
        <v>892</v>
      </c>
      <c r="J251" s="27">
        <v>249</v>
      </c>
      <c r="L251" s="6" t="s">
        <v>100</v>
      </c>
      <c r="M251" s="6" t="s">
        <v>100</v>
      </c>
      <c r="Q251" t="s">
        <v>872</v>
      </c>
      <c r="S251" t="s">
        <v>2564</v>
      </c>
      <c r="T251" t="s">
        <v>330</v>
      </c>
      <c r="W251" t="s">
        <v>157</v>
      </c>
      <c r="AA251" t="s">
        <v>875</v>
      </c>
      <c r="AD251" t="s">
        <v>874</v>
      </c>
      <c r="AI251">
        <v>5</v>
      </c>
      <c r="AJ251">
        <v>0</v>
      </c>
      <c r="AM251">
        <v>4</v>
      </c>
      <c r="AN251">
        <v>17</v>
      </c>
      <c r="AO251">
        <v>0</v>
      </c>
      <c r="AP251">
        <v>24</v>
      </c>
      <c r="AQ251">
        <v>8</v>
      </c>
      <c r="AS251" s="14">
        <f t="shared" si="15"/>
        <v>5</v>
      </c>
      <c r="AT251" s="15">
        <f t="shared" si="16"/>
        <v>3813.6819999999998</v>
      </c>
      <c r="AU251" s="14">
        <f t="shared" si="17"/>
        <v>4.8499999999999996</v>
      </c>
      <c r="AV251" s="14">
        <f t="shared" si="18"/>
        <v>24.25</v>
      </c>
      <c r="AW251" s="14">
        <f t="shared" si="19"/>
        <v>24.4</v>
      </c>
      <c r="BL251" t="s">
        <v>117</v>
      </c>
    </row>
    <row r="252" spans="1:68" x14ac:dyDescent="0.25">
      <c r="A252">
        <v>251</v>
      </c>
      <c r="B252">
        <v>59</v>
      </c>
      <c r="C252" s="2" t="s">
        <v>219</v>
      </c>
      <c r="D252" s="53"/>
      <c r="E252" s="58"/>
      <c r="F252" t="s">
        <v>857</v>
      </c>
      <c r="G252" t="s">
        <v>858</v>
      </c>
      <c r="H252" t="s">
        <v>859</v>
      </c>
      <c r="I252" t="s">
        <v>892</v>
      </c>
      <c r="J252" s="27">
        <v>250</v>
      </c>
      <c r="L252" s="6" t="s">
        <v>100</v>
      </c>
      <c r="M252" s="6" t="s">
        <v>100</v>
      </c>
      <c r="Q252" t="s">
        <v>876</v>
      </c>
      <c r="S252" t="s">
        <v>2564</v>
      </c>
      <c r="T252" t="s">
        <v>625</v>
      </c>
      <c r="W252" t="s">
        <v>330</v>
      </c>
      <c r="AA252" t="s">
        <v>116</v>
      </c>
      <c r="AD252" t="s">
        <v>114</v>
      </c>
      <c r="AI252">
        <v>2</v>
      </c>
      <c r="AJ252">
        <v>17</v>
      </c>
      <c r="AM252">
        <v>8</v>
      </c>
      <c r="AN252">
        <v>5</v>
      </c>
      <c r="AO252">
        <v>0</v>
      </c>
      <c r="AP252">
        <v>22</v>
      </c>
      <c r="AQ252">
        <v>7</v>
      </c>
      <c r="AS252" s="14">
        <f t="shared" si="15"/>
        <v>2.7083333333333335</v>
      </c>
      <c r="AT252" s="15">
        <f t="shared" si="16"/>
        <v>2065.7444166666669</v>
      </c>
      <c r="AU252" s="14">
        <f t="shared" si="17"/>
        <v>8.25</v>
      </c>
      <c r="AV252" s="14">
        <f t="shared" si="18"/>
        <v>22.34375</v>
      </c>
      <c r="AW252" s="14">
        <f t="shared" si="19"/>
        <v>22.35</v>
      </c>
      <c r="BL252" t="s">
        <v>117</v>
      </c>
    </row>
    <row r="253" spans="1:68" ht="30" x14ac:dyDescent="0.25">
      <c r="A253">
        <v>252</v>
      </c>
      <c r="B253">
        <v>60</v>
      </c>
      <c r="C253" s="2" t="s">
        <v>219</v>
      </c>
      <c r="D253" s="53"/>
      <c r="E253" s="58"/>
      <c r="F253" t="s">
        <v>857</v>
      </c>
      <c r="G253" t="s">
        <v>858</v>
      </c>
      <c r="H253" t="s">
        <v>859</v>
      </c>
      <c r="I253" t="s">
        <v>892</v>
      </c>
      <c r="J253" s="27">
        <v>251</v>
      </c>
      <c r="L253" s="2" t="s">
        <v>70</v>
      </c>
      <c r="M253" s="2" t="s">
        <v>71</v>
      </c>
      <c r="Q253" t="s">
        <v>107</v>
      </c>
      <c r="S253" t="s">
        <v>2564</v>
      </c>
      <c r="T253" t="s">
        <v>65</v>
      </c>
      <c r="W253" t="s">
        <v>420</v>
      </c>
      <c r="AA253" t="s">
        <v>625</v>
      </c>
      <c r="AD253" t="s">
        <v>157</v>
      </c>
      <c r="AI253">
        <v>6</v>
      </c>
      <c r="AJ253">
        <v>10</v>
      </c>
      <c r="AM253">
        <v>4</v>
      </c>
      <c r="AN253">
        <v>1</v>
      </c>
      <c r="AO253">
        <v>0</v>
      </c>
      <c r="AP253">
        <v>26</v>
      </c>
      <c r="AQ253">
        <v>0</v>
      </c>
      <c r="AS253" s="14">
        <f t="shared" si="15"/>
        <v>6.416666666666667</v>
      </c>
      <c r="AT253" s="15">
        <f t="shared" si="16"/>
        <v>4894.2252333333336</v>
      </c>
      <c r="AU253" s="14">
        <f t="shared" si="17"/>
        <v>4.05</v>
      </c>
      <c r="AV253" s="14">
        <f t="shared" si="18"/>
        <v>25.987500000000001</v>
      </c>
      <c r="AW253" s="14">
        <f t="shared" si="19"/>
        <v>26</v>
      </c>
    </row>
    <row r="254" spans="1:68" x14ac:dyDescent="0.25">
      <c r="A254">
        <v>253</v>
      </c>
      <c r="B254">
        <v>60</v>
      </c>
      <c r="C254" s="2" t="s">
        <v>219</v>
      </c>
      <c r="D254" s="53"/>
      <c r="E254" s="58"/>
      <c r="F254" t="s">
        <v>857</v>
      </c>
      <c r="G254" t="s">
        <v>858</v>
      </c>
      <c r="H254" t="s">
        <v>859</v>
      </c>
      <c r="I254" t="s">
        <v>892</v>
      </c>
      <c r="J254" s="27">
        <v>252</v>
      </c>
      <c r="L254" s="63" t="s">
        <v>171</v>
      </c>
      <c r="M254" s="63" t="s">
        <v>93</v>
      </c>
      <c r="Q254" t="s">
        <v>100</v>
      </c>
      <c r="S254" t="s">
        <v>2564</v>
      </c>
      <c r="T254" t="s">
        <v>73</v>
      </c>
      <c r="W254" t="s">
        <v>65</v>
      </c>
      <c r="AA254" t="s">
        <v>166</v>
      </c>
      <c r="AD254" t="s">
        <v>166</v>
      </c>
      <c r="AI254">
        <v>7</v>
      </c>
      <c r="AJ254">
        <v>16</v>
      </c>
      <c r="AM254">
        <v>3</v>
      </c>
      <c r="AN254">
        <v>7</v>
      </c>
      <c r="AO254">
        <v>6</v>
      </c>
      <c r="AP254">
        <v>25</v>
      </c>
      <c r="AQ254">
        <v>17</v>
      </c>
      <c r="AS254" s="14">
        <f t="shared" si="15"/>
        <v>7.666666666666667</v>
      </c>
      <c r="AT254" s="15">
        <f t="shared" si="16"/>
        <v>5847.6457333333337</v>
      </c>
      <c r="AU254" s="14">
        <f t="shared" si="17"/>
        <v>3.375</v>
      </c>
      <c r="AV254" s="14">
        <f t="shared" si="18"/>
        <v>25.875</v>
      </c>
      <c r="AW254" s="14">
        <f t="shared" si="19"/>
        <v>25.85</v>
      </c>
      <c r="BL254" t="s">
        <v>166</v>
      </c>
    </row>
    <row r="255" spans="1:68" ht="45" x14ac:dyDescent="0.25">
      <c r="A255">
        <v>254</v>
      </c>
      <c r="B255">
        <v>60</v>
      </c>
      <c r="C255" s="2" t="s">
        <v>219</v>
      </c>
      <c r="D255" s="53"/>
      <c r="E255" s="58"/>
      <c r="F255" t="s">
        <v>857</v>
      </c>
      <c r="G255" t="s">
        <v>858</v>
      </c>
      <c r="H255" t="s">
        <v>859</v>
      </c>
      <c r="I255" t="s">
        <v>892</v>
      </c>
      <c r="J255" s="27">
        <v>253</v>
      </c>
      <c r="L255" s="6" t="s">
        <v>877</v>
      </c>
      <c r="M255" s="6" t="s">
        <v>878</v>
      </c>
      <c r="Q255" t="s">
        <v>100</v>
      </c>
      <c r="S255" t="s">
        <v>2564</v>
      </c>
      <c r="T255" t="s">
        <v>625</v>
      </c>
      <c r="U255" t="s">
        <v>157</v>
      </c>
      <c r="W255" t="s">
        <v>879</v>
      </c>
      <c r="X255" t="s">
        <v>625</v>
      </c>
      <c r="Y255" t="s">
        <v>73</v>
      </c>
      <c r="AA255" t="s">
        <v>699</v>
      </c>
      <c r="AD255" t="s">
        <v>699</v>
      </c>
      <c r="AI255">
        <v>41</v>
      </c>
      <c r="AJ255">
        <v>20</v>
      </c>
      <c r="AM255">
        <v>4</v>
      </c>
      <c r="AN255">
        <v>1</v>
      </c>
      <c r="AO255">
        <v>0</v>
      </c>
      <c r="AP255">
        <v>169</v>
      </c>
      <c r="AQ255">
        <v>8</v>
      </c>
      <c r="AS255" s="14">
        <f t="shared" si="15"/>
        <v>41.833333333333336</v>
      </c>
      <c r="AT255" s="15">
        <f t="shared" si="16"/>
        <v>31907.806066666664</v>
      </c>
      <c r="AU255" s="14">
        <f t="shared" si="17"/>
        <v>4.05</v>
      </c>
      <c r="AV255" s="14">
        <f t="shared" si="18"/>
        <v>169.42500000000001</v>
      </c>
      <c r="AW255" s="14">
        <f t="shared" si="19"/>
        <v>169.4</v>
      </c>
      <c r="BL255" t="s">
        <v>699</v>
      </c>
    </row>
    <row r="256" spans="1:68" x14ac:dyDescent="0.25">
      <c r="A256">
        <v>255</v>
      </c>
      <c r="B256">
        <v>60</v>
      </c>
      <c r="C256" s="2" t="s">
        <v>219</v>
      </c>
      <c r="D256" s="53"/>
      <c r="E256" s="58"/>
      <c r="F256" t="s">
        <v>857</v>
      </c>
      <c r="G256" t="s">
        <v>858</v>
      </c>
      <c r="H256" t="s">
        <v>859</v>
      </c>
      <c r="I256" t="s">
        <v>892</v>
      </c>
      <c r="J256" s="27">
        <v>254</v>
      </c>
      <c r="L256" s="6" t="s">
        <v>246</v>
      </c>
      <c r="M256" s="6" t="s">
        <v>130</v>
      </c>
      <c r="Q256" t="s">
        <v>100</v>
      </c>
      <c r="S256" t="s">
        <v>2564</v>
      </c>
      <c r="T256" t="s">
        <v>100</v>
      </c>
      <c r="W256" t="s">
        <v>880</v>
      </c>
      <c r="AA256" t="s">
        <v>100</v>
      </c>
      <c r="AD256" t="s">
        <v>100</v>
      </c>
      <c r="AI256">
        <v>1</v>
      </c>
      <c r="AJ256">
        <v>3</v>
      </c>
      <c r="AM256">
        <v>0</v>
      </c>
      <c r="AN256">
        <v>18</v>
      </c>
      <c r="AO256">
        <v>0</v>
      </c>
      <c r="AP256">
        <v>1</v>
      </c>
      <c r="AQ256">
        <v>0</v>
      </c>
      <c r="AS256" s="14">
        <f t="shared" si="15"/>
        <v>1.125</v>
      </c>
      <c r="AT256" s="15">
        <f t="shared" si="16"/>
        <v>858.07844999999998</v>
      </c>
      <c r="AU256" s="14">
        <f t="shared" si="17"/>
        <v>0.9</v>
      </c>
      <c r="AV256" s="14">
        <f t="shared" si="18"/>
        <v>1.0125</v>
      </c>
      <c r="AW256" s="14">
        <f t="shared" si="19"/>
        <v>1</v>
      </c>
      <c r="BP256" t="s">
        <v>246</v>
      </c>
    </row>
    <row r="257" spans="1:69" x14ac:dyDescent="0.25">
      <c r="A257">
        <v>256</v>
      </c>
      <c r="B257">
        <v>60</v>
      </c>
      <c r="C257" s="2" t="s">
        <v>219</v>
      </c>
      <c r="D257" s="53"/>
      <c r="E257" s="58"/>
      <c r="F257" t="s">
        <v>857</v>
      </c>
      <c r="G257" t="s">
        <v>858</v>
      </c>
      <c r="H257" t="s">
        <v>859</v>
      </c>
      <c r="I257" t="s">
        <v>892</v>
      </c>
      <c r="J257" s="31">
        <v>255</v>
      </c>
      <c r="L257" s="6" t="s">
        <v>246</v>
      </c>
      <c r="M257" s="6" t="s">
        <v>130</v>
      </c>
      <c r="Q257" t="s">
        <v>100</v>
      </c>
      <c r="S257" t="s">
        <v>2564</v>
      </c>
      <c r="T257" t="s">
        <v>65</v>
      </c>
      <c r="W257" t="s">
        <v>65</v>
      </c>
      <c r="AA257" t="s">
        <v>83</v>
      </c>
      <c r="AD257" t="s">
        <v>882</v>
      </c>
      <c r="AI257">
        <v>0</v>
      </c>
      <c r="AJ257">
        <v>3</v>
      </c>
      <c r="AM257">
        <v>0</v>
      </c>
      <c r="AN257">
        <v>18</v>
      </c>
      <c r="AO257">
        <v>0</v>
      </c>
      <c r="AP257">
        <v>0</v>
      </c>
      <c r="AQ257">
        <v>2</v>
      </c>
      <c r="AS257" s="14">
        <f t="shared" si="15"/>
        <v>0.125</v>
      </c>
      <c r="AT257" s="15">
        <f t="shared" si="16"/>
        <v>95.34205</v>
      </c>
      <c r="AU257" s="14">
        <f t="shared" si="17"/>
        <v>0.9</v>
      </c>
      <c r="AV257" s="14">
        <f t="shared" si="18"/>
        <v>0.1125</v>
      </c>
      <c r="AW257" s="14">
        <f t="shared" si="19"/>
        <v>0.1</v>
      </c>
      <c r="BL257" t="s">
        <v>881</v>
      </c>
      <c r="BP257" t="s">
        <v>246</v>
      </c>
    </row>
    <row r="258" spans="1:69" x14ac:dyDescent="0.25">
      <c r="A258">
        <v>257</v>
      </c>
      <c r="B258">
        <v>60</v>
      </c>
      <c r="C258" s="2" t="s">
        <v>219</v>
      </c>
      <c r="D258" s="53"/>
      <c r="E258" s="58"/>
      <c r="F258" t="s">
        <v>857</v>
      </c>
      <c r="G258" t="s">
        <v>858</v>
      </c>
      <c r="H258" t="s">
        <v>859</v>
      </c>
      <c r="I258" t="s">
        <v>892</v>
      </c>
      <c r="J258" s="31">
        <v>256</v>
      </c>
      <c r="L258" s="6" t="s">
        <v>883</v>
      </c>
      <c r="M258" s="6" t="s">
        <v>1900</v>
      </c>
      <c r="Q258" t="s">
        <v>100</v>
      </c>
      <c r="S258" t="s">
        <v>2564</v>
      </c>
      <c r="T258" t="s">
        <v>65</v>
      </c>
      <c r="W258" t="s">
        <v>83</v>
      </c>
      <c r="AA258" t="s">
        <v>882</v>
      </c>
      <c r="AD258" t="s">
        <v>100</v>
      </c>
      <c r="AI258">
        <v>0</v>
      </c>
      <c r="AJ258">
        <v>18</v>
      </c>
      <c r="AM258">
        <v>0</v>
      </c>
      <c r="AN258">
        <v>13</v>
      </c>
      <c r="AO258">
        <v>6</v>
      </c>
      <c r="AP258">
        <v>0</v>
      </c>
      <c r="AQ258">
        <v>10</v>
      </c>
      <c r="AS258" s="14">
        <f t="shared" ref="AS258:AS321" si="20">AI258+AJ258/24</f>
        <v>0.75</v>
      </c>
      <c r="AT258" s="15">
        <f t="shared" ref="AT258:AT321" si="21">AS258*7.627364*100</f>
        <v>572.05230000000006</v>
      </c>
      <c r="AU258" s="14">
        <f t="shared" ref="AU258:AU321" si="22">AM258+AN258/20+AO258/240</f>
        <v>0.67500000000000004</v>
      </c>
      <c r="AV258" s="14">
        <f t="shared" ref="AV258:AV321" si="23">AU258*AS258</f>
        <v>0.50625000000000009</v>
      </c>
      <c r="AW258" s="14">
        <f t="shared" ref="AW258:AW321" si="24">AP258+AQ258/20</f>
        <v>0.5</v>
      </c>
      <c r="BL258" t="s">
        <v>881</v>
      </c>
      <c r="BP258" t="s">
        <v>884</v>
      </c>
    </row>
    <row r="259" spans="1:69" x14ac:dyDescent="0.25">
      <c r="A259">
        <v>258</v>
      </c>
      <c r="B259">
        <v>61</v>
      </c>
      <c r="C259" s="2" t="s">
        <v>219</v>
      </c>
      <c r="D259" s="53"/>
      <c r="E259" s="58"/>
      <c r="F259" t="s">
        <v>857</v>
      </c>
      <c r="G259" t="s">
        <v>858</v>
      </c>
      <c r="H259" t="s">
        <v>859</v>
      </c>
      <c r="I259" t="s">
        <v>892</v>
      </c>
      <c r="J259" s="27">
        <v>257</v>
      </c>
      <c r="L259" s="6" t="s">
        <v>246</v>
      </c>
      <c r="M259" s="6" t="s">
        <v>130</v>
      </c>
      <c r="Q259" t="s">
        <v>100</v>
      </c>
      <c r="S259" t="s">
        <v>2564</v>
      </c>
      <c r="T259" t="s">
        <v>886</v>
      </c>
      <c r="W259" t="s">
        <v>100</v>
      </c>
      <c r="AA259" t="s">
        <v>885</v>
      </c>
      <c r="AD259" t="s">
        <v>100</v>
      </c>
      <c r="AI259">
        <v>0</v>
      </c>
      <c r="AJ259">
        <v>9</v>
      </c>
      <c r="AM259">
        <v>0</v>
      </c>
      <c r="AN259">
        <v>13</v>
      </c>
      <c r="AO259">
        <v>6</v>
      </c>
      <c r="AP259">
        <v>0</v>
      </c>
      <c r="AQ259">
        <v>5</v>
      </c>
      <c r="AS259" s="14">
        <f t="shared" si="20"/>
        <v>0.375</v>
      </c>
      <c r="AT259" s="15">
        <f t="shared" si="21"/>
        <v>286.02615000000003</v>
      </c>
      <c r="AU259" s="14">
        <f t="shared" si="22"/>
        <v>0.67500000000000004</v>
      </c>
      <c r="AV259" s="14">
        <f t="shared" si="23"/>
        <v>0.25312500000000004</v>
      </c>
      <c r="AW259" s="14">
        <f t="shared" si="24"/>
        <v>0.25</v>
      </c>
      <c r="BL259" t="s">
        <v>699</v>
      </c>
      <c r="BP259" t="s">
        <v>246</v>
      </c>
    </row>
    <row r="260" spans="1:69" x14ac:dyDescent="0.25">
      <c r="A260">
        <v>259</v>
      </c>
      <c r="B260">
        <v>61</v>
      </c>
      <c r="C260" s="2" t="s">
        <v>219</v>
      </c>
      <c r="D260" s="53"/>
      <c r="E260" s="58"/>
      <c r="F260" t="s">
        <v>857</v>
      </c>
      <c r="G260" t="s">
        <v>858</v>
      </c>
      <c r="H260" t="s">
        <v>859</v>
      </c>
      <c r="I260" t="s">
        <v>892</v>
      </c>
      <c r="J260" s="27">
        <v>258</v>
      </c>
      <c r="L260" s="6" t="s">
        <v>246</v>
      </c>
      <c r="M260" s="6" t="s">
        <v>130</v>
      </c>
      <c r="Q260" t="s">
        <v>100</v>
      </c>
      <c r="S260" t="s">
        <v>2564</v>
      </c>
      <c r="T260" t="s">
        <v>885</v>
      </c>
      <c r="W260" t="s">
        <v>100</v>
      </c>
      <c r="AA260" t="s">
        <v>886</v>
      </c>
      <c r="AD260" t="s">
        <v>100</v>
      </c>
      <c r="AI260">
        <v>0</v>
      </c>
      <c r="AJ260">
        <v>6</v>
      </c>
      <c r="AM260">
        <v>0</v>
      </c>
      <c r="AN260">
        <v>13</v>
      </c>
      <c r="AO260">
        <v>6</v>
      </c>
      <c r="AP260">
        <v>0</v>
      </c>
      <c r="AQ260">
        <v>3</v>
      </c>
      <c r="AS260" s="14">
        <f t="shared" si="20"/>
        <v>0.25</v>
      </c>
      <c r="AT260" s="15">
        <f t="shared" si="21"/>
        <v>190.6841</v>
      </c>
      <c r="AU260" s="14">
        <f t="shared" si="22"/>
        <v>0.67500000000000004</v>
      </c>
      <c r="AV260" s="14">
        <f t="shared" si="23"/>
        <v>0.16875000000000001</v>
      </c>
      <c r="AW260" s="14">
        <f t="shared" si="24"/>
        <v>0.15</v>
      </c>
      <c r="BP260" t="s">
        <v>246</v>
      </c>
    </row>
    <row r="261" spans="1:69" ht="30" x14ac:dyDescent="0.25">
      <c r="A261">
        <v>260</v>
      </c>
      <c r="B261">
        <v>61</v>
      </c>
      <c r="C261" s="2" t="s">
        <v>219</v>
      </c>
      <c r="D261" s="53"/>
      <c r="E261" s="58"/>
      <c r="F261" t="s">
        <v>857</v>
      </c>
      <c r="G261" t="s">
        <v>858</v>
      </c>
      <c r="H261" t="s">
        <v>859</v>
      </c>
      <c r="I261" t="s">
        <v>892</v>
      </c>
      <c r="J261" s="27">
        <v>259</v>
      </c>
      <c r="L261" s="6" t="s">
        <v>887</v>
      </c>
      <c r="M261" s="6" t="s">
        <v>888</v>
      </c>
      <c r="N261" t="s">
        <v>86</v>
      </c>
      <c r="Q261" t="s">
        <v>100</v>
      </c>
      <c r="S261" t="s">
        <v>2564</v>
      </c>
      <c r="T261" t="s">
        <v>330</v>
      </c>
      <c r="W261" t="s">
        <v>330</v>
      </c>
      <c r="AA261" t="s">
        <v>296</v>
      </c>
      <c r="AD261" t="s">
        <v>296</v>
      </c>
      <c r="AI261">
        <v>18</v>
      </c>
      <c r="AJ261">
        <v>23</v>
      </c>
      <c r="AM261">
        <v>7</v>
      </c>
      <c r="AN261">
        <v>10</v>
      </c>
      <c r="AO261">
        <v>0</v>
      </c>
      <c r="AP261">
        <v>142</v>
      </c>
      <c r="AQ261">
        <v>4</v>
      </c>
      <c r="AS261" s="14">
        <f t="shared" si="20"/>
        <v>18.958333333333332</v>
      </c>
      <c r="AT261" s="15">
        <f t="shared" si="21"/>
        <v>14460.210916666665</v>
      </c>
      <c r="AU261" s="14">
        <f t="shared" si="22"/>
        <v>7.5</v>
      </c>
      <c r="AV261" s="14">
        <f t="shared" si="23"/>
        <v>142.1875</v>
      </c>
      <c r="AW261" s="14">
        <f t="shared" si="24"/>
        <v>142.19999999999999</v>
      </c>
    </row>
    <row r="262" spans="1:69" x14ac:dyDescent="0.25">
      <c r="A262" s="63">
        <v>261</v>
      </c>
      <c r="B262">
        <v>61</v>
      </c>
      <c r="C262" s="2" t="s">
        <v>219</v>
      </c>
      <c r="D262" s="53"/>
      <c r="E262" s="58"/>
      <c r="F262" t="s">
        <v>857</v>
      </c>
      <c r="G262" t="s">
        <v>858</v>
      </c>
      <c r="H262" t="s">
        <v>859</v>
      </c>
      <c r="I262" t="s">
        <v>892</v>
      </c>
      <c r="J262" s="69">
        <v>260</v>
      </c>
      <c r="L262" s="6" t="s">
        <v>12</v>
      </c>
      <c r="M262" s="63"/>
      <c r="O262" t="s">
        <v>86</v>
      </c>
      <c r="P262">
        <v>259</v>
      </c>
      <c r="S262" t="s">
        <v>2564</v>
      </c>
      <c r="AR262">
        <v>130</v>
      </c>
      <c r="AS262" s="14">
        <f t="shared" si="20"/>
        <v>0</v>
      </c>
      <c r="AT262" s="15">
        <f t="shared" si="21"/>
        <v>0</v>
      </c>
      <c r="AU262" s="14">
        <f t="shared" si="22"/>
        <v>0</v>
      </c>
      <c r="AV262" s="14">
        <f t="shared" si="23"/>
        <v>0</v>
      </c>
      <c r="AW262" s="14">
        <f t="shared" si="24"/>
        <v>0</v>
      </c>
    </row>
    <row r="263" spans="1:69" x14ac:dyDescent="0.25">
      <c r="A263">
        <v>262</v>
      </c>
      <c r="B263">
        <v>61</v>
      </c>
      <c r="C263" s="2" t="s">
        <v>219</v>
      </c>
      <c r="D263" s="53"/>
      <c r="E263" s="58"/>
      <c r="F263" t="s">
        <v>857</v>
      </c>
      <c r="G263" t="s">
        <v>858</v>
      </c>
      <c r="H263" t="s">
        <v>859</v>
      </c>
      <c r="I263" t="s">
        <v>892</v>
      </c>
      <c r="J263" s="27">
        <v>261</v>
      </c>
      <c r="L263" s="6" t="s">
        <v>11</v>
      </c>
      <c r="M263" s="63"/>
      <c r="N263" t="s">
        <v>86</v>
      </c>
      <c r="S263" t="s">
        <v>2564</v>
      </c>
      <c r="T263" t="s">
        <v>625</v>
      </c>
      <c r="W263" t="s">
        <v>296</v>
      </c>
      <c r="AA263" t="s">
        <v>157</v>
      </c>
      <c r="AD263" t="s">
        <v>157</v>
      </c>
      <c r="AI263">
        <v>1</v>
      </c>
      <c r="AJ263">
        <v>5</v>
      </c>
      <c r="AM263">
        <v>8</v>
      </c>
      <c r="AN263">
        <v>5</v>
      </c>
      <c r="AO263">
        <v>0</v>
      </c>
      <c r="AP263">
        <v>9</v>
      </c>
      <c r="AQ263">
        <v>19</v>
      </c>
      <c r="AS263" s="14">
        <f t="shared" si="20"/>
        <v>1.2083333333333333</v>
      </c>
      <c r="AT263" s="15">
        <f t="shared" si="21"/>
        <v>921.63981666666666</v>
      </c>
      <c r="AU263" s="14">
        <f t="shared" si="22"/>
        <v>8.25</v>
      </c>
      <c r="AV263" s="14">
        <f t="shared" si="23"/>
        <v>9.96875</v>
      </c>
      <c r="AW263" s="14">
        <f t="shared" si="24"/>
        <v>9.9499999999999993</v>
      </c>
    </row>
    <row r="264" spans="1:69" x14ac:dyDescent="0.25">
      <c r="A264">
        <v>263</v>
      </c>
      <c r="B264">
        <v>61</v>
      </c>
      <c r="C264" s="2" t="s">
        <v>219</v>
      </c>
      <c r="D264" s="53"/>
      <c r="E264" s="58"/>
      <c r="F264" t="s">
        <v>857</v>
      </c>
      <c r="G264" t="s">
        <v>858</v>
      </c>
      <c r="H264" t="s">
        <v>859</v>
      </c>
      <c r="I264" t="s">
        <v>892</v>
      </c>
      <c r="J264" s="27">
        <v>262</v>
      </c>
      <c r="L264" s="6" t="s">
        <v>12</v>
      </c>
      <c r="M264" s="63"/>
      <c r="O264" t="s">
        <v>86</v>
      </c>
      <c r="P264">
        <v>261</v>
      </c>
      <c r="S264" t="s">
        <v>2564</v>
      </c>
      <c r="AR264">
        <v>40</v>
      </c>
      <c r="AS264" s="14">
        <f t="shared" si="20"/>
        <v>0</v>
      </c>
      <c r="AT264" s="15">
        <f t="shared" si="21"/>
        <v>0</v>
      </c>
      <c r="AU264" s="14">
        <f t="shared" si="22"/>
        <v>0</v>
      </c>
      <c r="AV264" s="14">
        <f t="shared" si="23"/>
        <v>0</v>
      </c>
      <c r="AW264" s="14">
        <f t="shared" si="24"/>
        <v>0</v>
      </c>
      <c r="AX264" t="s">
        <v>1785</v>
      </c>
      <c r="AY264" t="s">
        <v>889</v>
      </c>
      <c r="AZ264" s="12">
        <f>SUM(AS246:AS263)</f>
        <v>206.91666666666669</v>
      </c>
      <c r="BA264" t="s">
        <v>890</v>
      </c>
      <c r="BB264">
        <v>170</v>
      </c>
      <c r="BC264" s="12">
        <f>SUM(AV246:AV263)</f>
        <v>1045.7614583333334</v>
      </c>
      <c r="BD264">
        <v>14</v>
      </c>
      <c r="BE264">
        <v>7</v>
      </c>
      <c r="BF264">
        <v>2</v>
      </c>
      <c r="BG264">
        <v>5</v>
      </c>
      <c r="BH264" s="12">
        <f>BD264+BF264+(BE264+BG264)/12</f>
        <v>17</v>
      </c>
    </row>
    <row r="265" spans="1:69" x14ac:dyDescent="0.25">
      <c r="A265">
        <v>264</v>
      </c>
      <c r="B265">
        <v>62</v>
      </c>
      <c r="C265" s="2" t="s">
        <v>219</v>
      </c>
      <c r="D265" s="53">
        <v>24</v>
      </c>
      <c r="E265" s="58">
        <v>24</v>
      </c>
      <c r="F265" t="s">
        <v>891</v>
      </c>
      <c r="G265" t="s">
        <v>858</v>
      </c>
      <c r="H265" t="s">
        <v>894</v>
      </c>
      <c r="I265" t="s">
        <v>893</v>
      </c>
      <c r="J265" s="27">
        <v>263</v>
      </c>
      <c r="L265" s="6" t="s">
        <v>895</v>
      </c>
      <c r="M265" t="s">
        <v>896</v>
      </c>
      <c r="Q265" t="s">
        <v>897</v>
      </c>
      <c r="S265" t="s">
        <v>2564</v>
      </c>
      <c r="T265" t="s">
        <v>159</v>
      </c>
      <c r="W265" t="s">
        <v>410</v>
      </c>
      <c r="AA265" t="s">
        <v>410</v>
      </c>
      <c r="AD265" t="s">
        <v>410</v>
      </c>
      <c r="AI265">
        <v>44</v>
      </c>
      <c r="AJ265">
        <v>0</v>
      </c>
      <c r="AM265">
        <v>5</v>
      </c>
      <c r="AN265">
        <v>5</v>
      </c>
      <c r="AO265">
        <v>0</v>
      </c>
      <c r="AP265">
        <v>231</v>
      </c>
      <c r="AQ265">
        <v>0</v>
      </c>
      <c r="AS265" s="14">
        <f t="shared" si="20"/>
        <v>44</v>
      </c>
      <c r="AT265" s="15">
        <f t="shared" si="21"/>
        <v>33560.401599999997</v>
      </c>
      <c r="AU265" s="14">
        <f t="shared" si="22"/>
        <v>5.25</v>
      </c>
      <c r="AV265" s="14">
        <f t="shared" si="23"/>
        <v>231</v>
      </c>
      <c r="AW265" s="14">
        <f t="shared" si="24"/>
        <v>231</v>
      </c>
    </row>
    <row r="266" spans="1:69" x14ac:dyDescent="0.25">
      <c r="A266">
        <v>265</v>
      </c>
      <c r="B266">
        <v>62</v>
      </c>
      <c r="C266" s="2" t="s">
        <v>219</v>
      </c>
      <c r="D266" s="53"/>
      <c r="E266" s="58"/>
      <c r="F266" t="s">
        <v>891</v>
      </c>
      <c r="G266" t="s">
        <v>858</v>
      </c>
      <c r="H266" t="s">
        <v>894</v>
      </c>
      <c r="I266" t="s">
        <v>893</v>
      </c>
      <c r="J266" s="27">
        <v>264</v>
      </c>
      <c r="L266" s="6" t="s">
        <v>898</v>
      </c>
      <c r="M266" t="s">
        <v>901</v>
      </c>
      <c r="Q266" t="s">
        <v>100</v>
      </c>
      <c r="S266" t="s">
        <v>2564</v>
      </c>
      <c r="T266" t="s">
        <v>410</v>
      </c>
      <c r="W266" t="s">
        <v>456</v>
      </c>
      <c r="AA266" t="s">
        <v>410</v>
      </c>
      <c r="AD266" t="s">
        <v>410</v>
      </c>
      <c r="AI266">
        <v>2</v>
      </c>
      <c r="AJ266">
        <v>12</v>
      </c>
      <c r="AM266">
        <v>4</v>
      </c>
      <c r="AN266">
        <v>0</v>
      </c>
      <c r="AO266">
        <v>0</v>
      </c>
      <c r="AP266">
        <v>10</v>
      </c>
      <c r="AQ266">
        <v>0</v>
      </c>
      <c r="AS266" s="14">
        <f t="shared" si="20"/>
        <v>2.5</v>
      </c>
      <c r="AT266" s="15">
        <f t="shared" si="21"/>
        <v>1906.8409999999999</v>
      </c>
      <c r="AU266" s="14">
        <f t="shared" si="22"/>
        <v>4</v>
      </c>
      <c r="AV266" s="14">
        <f t="shared" si="23"/>
        <v>10</v>
      </c>
      <c r="AW266" s="14">
        <f t="shared" si="24"/>
        <v>10</v>
      </c>
      <c r="BP266" t="s">
        <v>791</v>
      </c>
    </row>
    <row r="267" spans="1:69" x14ac:dyDescent="0.25">
      <c r="A267">
        <v>266</v>
      </c>
      <c r="B267">
        <v>62</v>
      </c>
      <c r="C267" s="2" t="s">
        <v>219</v>
      </c>
      <c r="D267" s="53"/>
      <c r="E267" s="58"/>
      <c r="F267" t="s">
        <v>891</v>
      </c>
      <c r="G267" t="s">
        <v>858</v>
      </c>
      <c r="H267" t="s">
        <v>894</v>
      </c>
      <c r="I267" t="s">
        <v>893</v>
      </c>
      <c r="J267" s="27">
        <v>265</v>
      </c>
      <c r="L267" s="6" t="s">
        <v>898</v>
      </c>
      <c r="M267" t="s">
        <v>901</v>
      </c>
      <c r="Q267" t="s">
        <v>100</v>
      </c>
      <c r="S267" t="s">
        <v>2564</v>
      </c>
      <c r="T267" t="s">
        <v>410</v>
      </c>
      <c r="W267" t="s">
        <v>410</v>
      </c>
      <c r="AA267" t="s">
        <v>899</v>
      </c>
      <c r="AD267" t="s">
        <v>410</v>
      </c>
      <c r="AI267">
        <v>1</v>
      </c>
      <c r="AJ267">
        <v>8</v>
      </c>
      <c r="AM267">
        <v>3</v>
      </c>
      <c r="AN267">
        <v>10</v>
      </c>
      <c r="AO267">
        <v>0</v>
      </c>
      <c r="AP267">
        <v>4</v>
      </c>
      <c r="AQ267">
        <v>13</v>
      </c>
      <c r="AS267" s="14">
        <f t="shared" si="20"/>
        <v>1.3333333333333333</v>
      </c>
      <c r="AT267" s="15">
        <f t="shared" si="21"/>
        <v>1016.9818666666666</v>
      </c>
      <c r="AU267" s="14">
        <f t="shared" si="22"/>
        <v>3.5</v>
      </c>
      <c r="AV267" s="14">
        <f t="shared" si="23"/>
        <v>4.6666666666666661</v>
      </c>
      <c r="AW267" s="14">
        <f t="shared" si="24"/>
        <v>4.6500000000000004</v>
      </c>
      <c r="BP267" t="s">
        <v>900</v>
      </c>
    </row>
    <row r="268" spans="1:69" x14ac:dyDescent="0.25">
      <c r="A268">
        <v>267</v>
      </c>
      <c r="B268">
        <v>62</v>
      </c>
      <c r="C268" s="2" t="s">
        <v>219</v>
      </c>
      <c r="D268" s="53"/>
      <c r="E268" s="58"/>
      <c r="F268" t="s">
        <v>891</v>
      </c>
      <c r="G268" t="s">
        <v>858</v>
      </c>
      <c r="H268" t="s">
        <v>894</v>
      </c>
      <c r="I268" t="s">
        <v>893</v>
      </c>
      <c r="J268" s="31">
        <v>266</v>
      </c>
      <c r="L268" s="6" t="s">
        <v>902</v>
      </c>
      <c r="M268" t="s">
        <v>130</v>
      </c>
      <c r="Q268" t="s">
        <v>100</v>
      </c>
      <c r="S268" t="s">
        <v>2564</v>
      </c>
      <c r="T268" t="s">
        <v>410</v>
      </c>
      <c r="W268" t="s">
        <v>410</v>
      </c>
      <c r="AA268" t="s">
        <v>410</v>
      </c>
      <c r="AD268" t="s">
        <v>410</v>
      </c>
      <c r="AI268">
        <v>2</v>
      </c>
      <c r="AJ268">
        <v>12</v>
      </c>
      <c r="AM268">
        <v>0</v>
      </c>
      <c r="AN268">
        <v>10</v>
      </c>
      <c r="AO268">
        <v>0</v>
      </c>
      <c r="AP268">
        <v>1</v>
      </c>
      <c r="AQ268">
        <v>5</v>
      </c>
      <c r="AS268" s="14">
        <f t="shared" si="20"/>
        <v>2.5</v>
      </c>
      <c r="AT268" s="15">
        <f t="shared" si="21"/>
        <v>1906.8409999999999</v>
      </c>
      <c r="AU268" s="14">
        <f t="shared" si="22"/>
        <v>0.5</v>
      </c>
      <c r="AV268" s="14">
        <f t="shared" si="23"/>
        <v>1.25</v>
      </c>
      <c r="AW268" s="14">
        <f t="shared" si="24"/>
        <v>1.25</v>
      </c>
      <c r="BP268" t="s">
        <v>652</v>
      </c>
    </row>
    <row r="269" spans="1:69" x14ac:dyDescent="0.25">
      <c r="A269">
        <v>268</v>
      </c>
      <c r="B269">
        <v>62</v>
      </c>
      <c r="C269" s="2" t="s">
        <v>219</v>
      </c>
      <c r="D269" s="53"/>
      <c r="E269" s="58"/>
      <c r="F269" t="s">
        <v>891</v>
      </c>
      <c r="G269" t="s">
        <v>858</v>
      </c>
      <c r="H269" t="s">
        <v>894</v>
      </c>
      <c r="I269" t="s">
        <v>893</v>
      </c>
      <c r="J269" s="31">
        <v>267</v>
      </c>
      <c r="L269" s="6" t="s">
        <v>451</v>
      </c>
      <c r="M269" t="s">
        <v>130</v>
      </c>
      <c r="Q269" t="s">
        <v>100</v>
      </c>
      <c r="S269" t="s">
        <v>2564</v>
      </c>
      <c r="T269" t="s">
        <v>410</v>
      </c>
      <c r="W269" t="s">
        <v>456</v>
      </c>
      <c r="X269" t="s">
        <v>454</v>
      </c>
      <c r="AA269" t="s">
        <v>207</v>
      </c>
      <c r="AD269" t="s">
        <v>906</v>
      </c>
      <c r="AI269">
        <v>23</v>
      </c>
      <c r="AJ269">
        <v>5</v>
      </c>
      <c r="AM269">
        <v>0</v>
      </c>
      <c r="AN269">
        <v>4</v>
      </c>
      <c r="AO269">
        <v>0</v>
      </c>
      <c r="AP269">
        <v>4</v>
      </c>
      <c r="AQ269">
        <v>13</v>
      </c>
      <c r="AS269" s="14">
        <f t="shared" si="20"/>
        <v>23.208333333333332</v>
      </c>
      <c r="AT269" s="15">
        <f t="shared" si="21"/>
        <v>17701.840616666668</v>
      </c>
      <c r="AU269" s="14">
        <f t="shared" si="22"/>
        <v>0.2</v>
      </c>
      <c r="AV269" s="14">
        <f t="shared" si="23"/>
        <v>4.6416666666666666</v>
      </c>
      <c r="AW269" s="14">
        <f t="shared" si="24"/>
        <v>4.6500000000000004</v>
      </c>
      <c r="BL269" t="s">
        <v>207</v>
      </c>
      <c r="BP269" t="s">
        <v>907</v>
      </c>
    </row>
    <row r="270" spans="1:69" x14ac:dyDescent="0.25">
      <c r="A270">
        <v>269</v>
      </c>
      <c r="B270">
        <v>62</v>
      </c>
      <c r="C270" s="2" t="s">
        <v>219</v>
      </c>
      <c r="D270" s="53"/>
      <c r="E270" s="58"/>
      <c r="F270" t="s">
        <v>891</v>
      </c>
      <c r="G270" t="s">
        <v>858</v>
      </c>
      <c r="H270" t="s">
        <v>894</v>
      </c>
      <c r="I270" t="s">
        <v>893</v>
      </c>
      <c r="J270" s="27">
        <v>268</v>
      </c>
      <c r="L270" s="6" t="s">
        <v>903</v>
      </c>
      <c r="M270" t="s">
        <v>130</v>
      </c>
      <c r="Q270" t="s">
        <v>100</v>
      </c>
      <c r="S270" t="s">
        <v>2564</v>
      </c>
      <c r="T270" t="s">
        <v>904</v>
      </c>
      <c r="W270" t="s">
        <v>905</v>
      </c>
      <c r="AA270" t="s">
        <v>207</v>
      </c>
      <c r="AD270" t="s">
        <v>207</v>
      </c>
      <c r="AE270" t="s">
        <v>646</v>
      </c>
      <c r="AI270">
        <v>5</v>
      </c>
      <c r="AJ270">
        <v>8</v>
      </c>
      <c r="AM270">
        <v>0</v>
      </c>
      <c r="AN270">
        <v>9</v>
      </c>
      <c r="AO270">
        <v>0</v>
      </c>
      <c r="AP270">
        <v>2</v>
      </c>
      <c r="AQ270">
        <v>8</v>
      </c>
      <c r="AS270" s="14">
        <f t="shared" si="20"/>
        <v>5.333333333333333</v>
      </c>
      <c r="AT270" s="15">
        <f t="shared" si="21"/>
        <v>4067.9274666666665</v>
      </c>
      <c r="AU270" s="14">
        <f t="shared" si="22"/>
        <v>0.45</v>
      </c>
      <c r="AV270" s="14">
        <f t="shared" si="23"/>
        <v>2.4</v>
      </c>
      <c r="AW270" s="14">
        <f t="shared" si="24"/>
        <v>2.4</v>
      </c>
      <c r="BL270" t="s">
        <v>207</v>
      </c>
      <c r="BM270" t="s">
        <v>244</v>
      </c>
      <c r="BP270" t="s">
        <v>908</v>
      </c>
    </row>
    <row r="271" spans="1:69" x14ac:dyDescent="0.25">
      <c r="A271">
        <v>270</v>
      </c>
      <c r="B271">
        <v>63</v>
      </c>
      <c r="C271" s="2" t="s">
        <v>219</v>
      </c>
      <c r="D271" s="53"/>
      <c r="E271" s="58"/>
      <c r="F271" t="s">
        <v>891</v>
      </c>
      <c r="G271" t="s">
        <v>858</v>
      </c>
      <c r="H271" t="s">
        <v>894</v>
      </c>
      <c r="I271" t="s">
        <v>893</v>
      </c>
      <c r="J271" s="31">
        <v>269</v>
      </c>
      <c r="L271" s="6" t="s">
        <v>451</v>
      </c>
      <c r="M271" t="s">
        <v>130</v>
      </c>
      <c r="Q271" t="s">
        <v>100</v>
      </c>
      <c r="S271" t="s">
        <v>2564</v>
      </c>
      <c r="T271" t="s">
        <v>410</v>
      </c>
      <c r="W271" t="s">
        <v>410</v>
      </c>
      <c r="AA271" t="s">
        <v>207</v>
      </c>
      <c r="AD271" t="s">
        <v>207</v>
      </c>
      <c r="AI271">
        <v>7</v>
      </c>
      <c r="AJ271">
        <v>22</v>
      </c>
      <c r="AM271">
        <v>0</v>
      </c>
      <c r="AN271">
        <v>4</v>
      </c>
      <c r="AO271">
        <v>0</v>
      </c>
      <c r="AP271">
        <v>1</v>
      </c>
      <c r="AQ271">
        <v>12</v>
      </c>
      <c r="AS271" s="14">
        <f t="shared" si="20"/>
        <v>7.916666666666667</v>
      </c>
      <c r="AT271" s="15">
        <f t="shared" si="21"/>
        <v>6038.3298333333332</v>
      </c>
      <c r="AU271" s="14">
        <f t="shared" si="22"/>
        <v>0.2</v>
      </c>
      <c r="AV271" s="14">
        <f t="shared" si="23"/>
        <v>1.5833333333333335</v>
      </c>
      <c r="AW271" s="14">
        <f t="shared" si="24"/>
        <v>1.6</v>
      </c>
      <c r="BL271" t="s">
        <v>207</v>
      </c>
      <c r="BP271" t="s">
        <v>451</v>
      </c>
    </row>
    <row r="272" spans="1:69" x14ac:dyDescent="0.25">
      <c r="A272">
        <v>271</v>
      </c>
      <c r="B272">
        <v>63</v>
      </c>
      <c r="C272" s="2" t="s">
        <v>219</v>
      </c>
      <c r="D272" s="53"/>
      <c r="E272" s="58"/>
      <c r="F272" t="s">
        <v>891</v>
      </c>
      <c r="G272" t="s">
        <v>858</v>
      </c>
      <c r="H272" t="s">
        <v>894</v>
      </c>
      <c r="I272" t="s">
        <v>893</v>
      </c>
      <c r="J272" s="27">
        <v>270</v>
      </c>
      <c r="L272" s="6" t="s">
        <v>100</v>
      </c>
      <c r="M272" s="63" t="s">
        <v>100</v>
      </c>
      <c r="N272" t="s">
        <v>86</v>
      </c>
      <c r="Q272" t="s">
        <v>406</v>
      </c>
      <c r="S272" t="s">
        <v>2564</v>
      </c>
      <c r="T272" t="s">
        <v>205</v>
      </c>
      <c r="W272" t="s">
        <v>102</v>
      </c>
      <c r="AA272" t="s">
        <v>899</v>
      </c>
      <c r="AD272" t="s">
        <v>410</v>
      </c>
      <c r="AI272">
        <v>10</v>
      </c>
      <c r="AJ272">
        <v>4</v>
      </c>
      <c r="AM272">
        <v>12</v>
      </c>
      <c r="AN272">
        <v>0</v>
      </c>
      <c r="AO272">
        <v>0</v>
      </c>
      <c r="AP272">
        <v>122</v>
      </c>
      <c r="AQ272">
        <v>0</v>
      </c>
      <c r="AS272" s="14">
        <f t="shared" si="20"/>
        <v>10.166666666666666</v>
      </c>
      <c r="AT272" s="15">
        <f t="shared" si="21"/>
        <v>7754.4867333333332</v>
      </c>
      <c r="AU272" s="14">
        <f t="shared" si="22"/>
        <v>12</v>
      </c>
      <c r="AV272" s="14">
        <f t="shared" si="23"/>
        <v>122</v>
      </c>
      <c r="AW272" s="14">
        <f t="shared" si="24"/>
        <v>122</v>
      </c>
      <c r="BP272" t="s">
        <v>783</v>
      </c>
      <c r="BQ272" t="s">
        <v>78</v>
      </c>
    </row>
    <row r="273" spans="1:68" x14ac:dyDescent="0.25">
      <c r="A273" s="63">
        <v>272</v>
      </c>
      <c r="B273">
        <v>63</v>
      </c>
      <c r="C273" s="2" t="s">
        <v>219</v>
      </c>
      <c r="D273" s="53"/>
      <c r="E273" s="58"/>
      <c r="F273" t="s">
        <v>891</v>
      </c>
      <c r="G273" t="s">
        <v>858</v>
      </c>
      <c r="H273" t="s">
        <v>894</v>
      </c>
      <c r="I273" t="s">
        <v>893</v>
      </c>
      <c r="J273" s="69">
        <v>271</v>
      </c>
      <c r="L273" s="6" t="s">
        <v>12</v>
      </c>
      <c r="M273" s="63"/>
      <c r="O273" t="s">
        <v>86</v>
      </c>
      <c r="P273">
        <v>270</v>
      </c>
      <c r="S273" t="s">
        <v>2564</v>
      </c>
      <c r="AR273">
        <v>110</v>
      </c>
      <c r="AS273" s="14">
        <f t="shared" si="20"/>
        <v>0</v>
      </c>
      <c r="AT273" s="15">
        <f t="shared" si="21"/>
        <v>0</v>
      </c>
      <c r="AU273" s="14">
        <f t="shared" si="22"/>
        <v>0</v>
      </c>
      <c r="AV273" s="14">
        <f t="shared" si="23"/>
        <v>0</v>
      </c>
      <c r="AW273" s="14">
        <f t="shared" si="24"/>
        <v>0</v>
      </c>
      <c r="AX273" t="s">
        <v>1786</v>
      </c>
      <c r="AY273" t="s">
        <v>909</v>
      </c>
      <c r="AZ273" s="12">
        <f>SUM(AS265:AS272)</f>
        <v>96.958333333333343</v>
      </c>
      <c r="BA273" t="s">
        <v>910</v>
      </c>
      <c r="BB273">
        <v>110</v>
      </c>
      <c r="BC273" s="12">
        <f>SUM(AV265:AV272)</f>
        <v>377.54166666666669</v>
      </c>
      <c r="BD273">
        <v>5</v>
      </c>
      <c r="BE273">
        <v>3</v>
      </c>
      <c r="BF273">
        <v>1</v>
      </c>
      <c r="BG273">
        <v>7</v>
      </c>
      <c r="BH273" s="12">
        <f>BD273+BF273+(BE273+BG273)/12</f>
        <v>6.833333333333333</v>
      </c>
    </row>
    <row r="274" spans="1:68" x14ac:dyDescent="0.25">
      <c r="A274">
        <v>273</v>
      </c>
      <c r="B274">
        <v>63</v>
      </c>
      <c r="C274" s="2" t="s">
        <v>219</v>
      </c>
      <c r="D274" s="53">
        <v>25</v>
      </c>
      <c r="E274" s="58">
        <v>25</v>
      </c>
      <c r="F274" t="s">
        <v>911</v>
      </c>
      <c r="H274" t="s">
        <v>912</v>
      </c>
      <c r="I274" t="s">
        <v>913</v>
      </c>
      <c r="J274" s="25">
        <v>272</v>
      </c>
      <c r="L274" s="6" t="s">
        <v>11</v>
      </c>
      <c r="M274" s="63"/>
      <c r="N274" t="s">
        <v>86</v>
      </c>
      <c r="S274" t="s">
        <v>2564</v>
      </c>
      <c r="T274" t="s">
        <v>737</v>
      </c>
      <c r="W274" t="s">
        <v>580</v>
      </c>
      <c r="AA274" t="s">
        <v>263</v>
      </c>
      <c r="AD274" t="s">
        <v>102</v>
      </c>
      <c r="AI274">
        <v>0</v>
      </c>
      <c r="AJ274">
        <v>4</v>
      </c>
      <c r="AM274">
        <v>12</v>
      </c>
      <c r="AN274">
        <v>7</v>
      </c>
      <c r="AO274">
        <v>6</v>
      </c>
      <c r="AP274">
        <v>2</v>
      </c>
      <c r="AQ274">
        <v>1</v>
      </c>
      <c r="AS274" s="14">
        <f t="shared" si="20"/>
        <v>0.16666666666666666</v>
      </c>
      <c r="AT274" s="15">
        <f t="shared" si="21"/>
        <v>127.12273333333333</v>
      </c>
      <c r="AU274" s="14">
        <f t="shared" si="22"/>
        <v>12.375</v>
      </c>
      <c r="AV274" s="14">
        <f t="shared" si="23"/>
        <v>2.0625</v>
      </c>
      <c r="AW274" s="14">
        <f t="shared" si="24"/>
        <v>2.0499999999999998</v>
      </c>
    </row>
    <row r="275" spans="1:68" x14ac:dyDescent="0.25">
      <c r="A275">
        <v>274</v>
      </c>
      <c r="B275">
        <v>64</v>
      </c>
      <c r="C275" s="2" t="s">
        <v>219</v>
      </c>
      <c r="D275" s="53"/>
      <c r="E275" s="58"/>
      <c r="F275" t="s">
        <v>911</v>
      </c>
      <c r="H275" t="s">
        <v>912</v>
      </c>
      <c r="I275" t="s">
        <v>913</v>
      </c>
      <c r="J275" s="25">
        <v>273</v>
      </c>
      <c r="L275" s="6" t="s">
        <v>12</v>
      </c>
      <c r="M275" s="63"/>
      <c r="O275" t="s">
        <v>86</v>
      </c>
      <c r="P275">
        <v>272</v>
      </c>
      <c r="S275" t="s">
        <v>2564</v>
      </c>
      <c r="AR275">
        <v>30</v>
      </c>
      <c r="AS275" s="14">
        <f t="shared" si="20"/>
        <v>0</v>
      </c>
      <c r="AT275" s="15">
        <f t="shared" si="21"/>
        <v>0</v>
      </c>
      <c r="AU275" s="14">
        <f t="shared" si="22"/>
        <v>0</v>
      </c>
      <c r="AV275" s="14">
        <f t="shared" si="23"/>
        <v>0</v>
      </c>
      <c r="AW275" s="14">
        <f t="shared" si="24"/>
        <v>0</v>
      </c>
      <c r="AX275" t="s">
        <v>1787</v>
      </c>
      <c r="AY275" t="s">
        <v>914</v>
      </c>
      <c r="AZ275" s="12">
        <f>SUM(AS273:AS274)</f>
        <v>0.16666666666666666</v>
      </c>
      <c r="BA275" t="s">
        <v>915</v>
      </c>
      <c r="BB275">
        <v>30</v>
      </c>
      <c r="BC275" s="12">
        <f>SUM(AV273:AV274)</f>
        <v>2.0625</v>
      </c>
      <c r="BD275">
        <v>0</v>
      </c>
      <c r="BE275">
        <v>1</v>
      </c>
      <c r="BF275">
        <v>0</v>
      </c>
      <c r="BG275">
        <v>5</v>
      </c>
      <c r="BH275" s="12">
        <f>BD275+BF275+(BE275+BG275)/12</f>
        <v>0.5</v>
      </c>
    </row>
    <row r="276" spans="1:68" x14ac:dyDescent="0.25">
      <c r="A276">
        <v>275</v>
      </c>
      <c r="B276">
        <v>64</v>
      </c>
      <c r="C276" s="2" t="s">
        <v>219</v>
      </c>
      <c r="D276" s="53">
        <v>26</v>
      </c>
      <c r="E276" s="58">
        <v>26</v>
      </c>
      <c r="F276" t="s">
        <v>483</v>
      </c>
      <c r="G276" t="s">
        <v>1729</v>
      </c>
      <c r="H276" t="s">
        <v>918</v>
      </c>
      <c r="I276" t="s">
        <v>919</v>
      </c>
      <c r="J276" s="27" t="s">
        <v>916</v>
      </c>
      <c r="K276" t="s">
        <v>86</v>
      </c>
      <c r="L276" s="2" t="s">
        <v>923</v>
      </c>
      <c r="M276" s="6" t="s">
        <v>119</v>
      </c>
      <c r="Q276" t="s">
        <v>82</v>
      </c>
      <c r="R276" t="s">
        <v>924</v>
      </c>
      <c r="S276" t="s">
        <v>2564</v>
      </c>
      <c r="T276" t="s">
        <v>85</v>
      </c>
      <c r="W276" t="s">
        <v>925</v>
      </c>
      <c r="AA276" t="s">
        <v>157</v>
      </c>
      <c r="AD276" t="s">
        <v>926</v>
      </c>
      <c r="AI276">
        <v>8</v>
      </c>
      <c r="AJ276">
        <v>20</v>
      </c>
      <c r="AK276">
        <v>22</v>
      </c>
      <c r="AL276">
        <v>20</v>
      </c>
      <c r="AM276">
        <v>5</v>
      </c>
      <c r="AN276">
        <v>5</v>
      </c>
      <c r="AO276">
        <v>0</v>
      </c>
      <c r="AP276">
        <v>46</v>
      </c>
      <c r="AQ276">
        <v>7</v>
      </c>
      <c r="AS276" s="14">
        <f t="shared" si="20"/>
        <v>8.8333333333333339</v>
      </c>
      <c r="AT276" s="15">
        <f t="shared" si="21"/>
        <v>6737.5048666666671</v>
      </c>
      <c r="AU276" s="14">
        <f t="shared" si="22"/>
        <v>5.25</v>
      </c>
      <c r="AV276" s="14">
        <f t="shared" si="23"/>
        <v>46.375</v>
      </c>
      <c r="AW276" s="14">
        <f t="shared" si="24"/>
        <v>46.35</v>
      </c>
      <c r="BL276" t="s">
        <v>117</v>
      </c>
    </row>
    <row r="277" spans="1:68" x14ac:dyDescent="0.25">
      <c r="A277">
        <v>276</v>
      </c>
      <c r="B277">
        <v>64</v>
      </c>
      <c r="C277" s="2" t="s">
        <v>219</v>
      </c>
      <c r="D277" s="53"/>
      <c r="E277" s="58"/>
      <c r="F277" t="s">
        <v>483</v>
      </c>
      <c r="G277" t="s">
        <v>1729</v>
      </c>
      <c r="H277" t="s">
        <v>918</v>
      </c>
      <c r="I277" t="s">
        <v>919</v>
      </c>
      <c r="J277" s="25" t="s">
        <v>917</v>
      </c>
      <c r="K277" t="s">
        <v>86</v>
      </c>
      <c r="L277" s="6" t="s">
        <v>927</v>
      </c>
      <c r="M277" s="63" t="s">
        <v>928</v>
      </c>
      <c r="Q277" t="s">
        <v>383</v>
      </c>
      <c r="S277" t="s">
        <v>2564</v>
      </c>
      <c r="T277" t="s">
        <v>84</v>
      </c>
      <c r="W277" t="s">
        <v>929</v>
      </c>
      <c r="AA277" t="s">
        <v>65</v>
      </c>
      <c r="AD277" t="s">
        <v>615</v>
      </c>
      <c r="AI277">
        <v>9</v>
      </c>
      <c r="AJ277">
        <v>11</v>
      </c>
      <c r="AK277">
        <v>24</v>
      </c>
      <c r="AL277">
        <v>11</v>
      </c>
      <c r="AM277">
        <v>4</v>
      </c>
      <c r="AN277">
        <v>1</v>
      </c>
      <c r="AO277">
        <v>0</v>
      </c>
      <c r="AP277">
        <v>38</v>
      </c>
      <c r="AQ277">
        <v>6</v>
      </c>
      <c r="AS277" s="14">
        <f t="shared" si="20"/>
        <v>9.4583333333333339</v>
      </c>
      <c r="AT277" s="15">
        <f t="shared" si="21"/>
        <v>7214.2151166666663</v>
      </c>
      <c r="AU277" s="14">
        <f t="shared" si="22"/>
        <v>4.05</v>
      </c>
      <c r="AV277" s="14">
        <f t="shared" si="23"/>
        <v>38.306249999999999</v>
      </c>
      <c r="AW277" s="14">
        <f t="shared" si="24"/>
        <v>38.299999999999997</v>
      </c>
      <c r="BL277" t="s">
        <v>117</v>
      </c>
    </row>
    <row r="278" spans="1:68" x14ac:dyDescent="0.25">
      <c r="A278">
        <v>277</v>
      </c>
      <c r="B278">
        <v>65</v>
      </c>
      <c r="C278" s="2" t="s">
        <v>219</v>
      </c>
      <c r="D278" s="53"/>
      <c r="E278" s="58"/>
      <c r="F278" t="s">
        <v>483</v>
      </c>
      <c r="G278" t="s">
        <v>1729</v>
      </c>
      <c r="H278" t="s">
        <v>918</v>
      </c>
      <c r="I278" t="s">
        <v>919</v>
      </c>
      <c r="J278" s="31">
        <v>276</v>
      </c>
      <c r="L278" t="s">
        <v>92</v>
      </c>
      <c r="M278" t="s">
        <v>93</v>
      </c>
      <c r="Q278" t="s">
        <v>693</v>
      </c>
      <c r="S278" t="s">
        <v>2564</v>
      </c>
      <c r="T278" t="s">
        <v>930</v>
      </c>
      <c r="W278" t="s">
        <v>85</v>
      </c>
      <c r="AA278" t="s">
        <v>932</v>
      </c>
      <c r="AB278" t="s">
        <v>933</v>
      </c>
      <c r="AD278" t="s">
        <v>159</v>
      </c>
      <c r="AI278">
        <v>38</v>
      </c>
      <c r="AJ278">
        <v>12</v>
      </c>
      <c r="AM278">
        <v>2</v>
      </c>
      <c r="AN278">
        <v>10</v>
      </c>
      <c r="AO278">
        <v>0</v>
      </c>
      <c r="AP278">
        <v>96</v>
      </c>
      <c r="AQ278">
        <v>5</v>
      </c>
      <c r="AS278" s="14">
        <f t="shared" si="20"/>
        <v>38.5</v>
      </c>
      <c r="AT278" s="15">
        <f t="shared" si="21"/>
        <v>29365.351399999996</v>
      </c>
      <c r="AU278" s="14">
        <f t="shared" si="22"/>
        <v>2.5</v>
      </c>
      <c r="AV278" s="14">
        <f t="shared" si="23"/>
        <v>96.25</v>
      </c>
      <c r="AW278" s="14">
        <f t="shared" si="24"/>
        <v>96.25</v>
      </c>
      <c r="BL278" t="s">
        <v>934</v>
      </c>
      <c r="BP278" t="s">
        <v>935</v>
      </c>
    </row>
    <row r="279" spans="1:68" x14ac:dyDescent="0.25">
      <c r="A279">
        <v>278</v>
      </c>
      <c r="B279">
        <v>65</v>
      </c>
      <c r="C279" s="2" t="s">
        <v>219</v>
      </c>
      <c r="D279" s="53"/>
      <c r="E279" s="58"/>
      <c r="F279" t="s">
        <v>483</v>
      </c>
      <c r="G279" t="s">
        <v>1729</v>
      </c>
      <c r="H279" t="s">
        <v>918</v>
      </c>
      <c r="I279" t="s">
        <v>919</v>
      </c>
      <c r="J279" s="31">
        <v>277</v>
      </c>
      <c r="L279" s="6" t="s">
        <v>692</v>
      </c>
      <c r="M279" t="s">
        <v>688</v>
      </c>
      <c r="Q279" t="s">
        <v>100</v>
      </c>
      <c r="S279" t="s">
        <v>2564</v>
      </c>
      <c r="T279" t="s">
        <v>936</v>
      </c>
      <c r="W279" t="s">
        <v>417</v>
      </c>
      <c r="AA279" t="s">
        <v>417</v>
      </c>
      <c r="AD279" t="s">
        <v>417</v>
      </c>
      <c r="AI279">
        <v>2</v>
      </c>
      <c r="AJ279">
        <v>9</v>
      </c>
      <c r="AM279">
        <v>0</v>
      </c>
      <c r="AN279">
        <v>5</v>
      </c>
      <c r="AO279">
        <v>0</v>
      </c>
      <c r="AP279">
        <v>0</v>
      </c>
      <c r="AQ279">
        <v>12</v>
      </c>
      <c r="AS279" s="14">
        <f t="shared" si="20"/>
        <v>2.375</v>
      </c>
      <c r="AT279" s="15">
        <f t="shared" si="21"/>
        <v>1811.4989499999999</v>
      </c>
      <c r="AU279" s="14">
        <f t="shared" si="22"/>
        <v>0.25</v>
      </c>
      <c r="AV279" s="14">
        <f t="shared" si="23"/>
        <v>0.59375</v>
      </c>
      <c r="AW279" s="14">
        <f t="shared" si="24"/>
        <v>0.6</v>
      </c>
      <c r="AX279" t="s">
        <v>1788</v>
      </c>
      <c r="AY279" t="s">
        <v>937</v>
      </c>
      <c r="AZ279" s="12">
        <f>SUM(AS276:AS279)</f>
        <v>59.166666666666671</v>
      </c>
      <c r="BA279" t="s">
        <v>938</v>
      </c>
      <c r="BB279">
        <v>0</v>
      </c>
      <c r="BC279" s="12">
        <f>SUM(AV276:AV279)</f>
        <v>181.52500000000001</v>
      </c>
      <c r="BD279">
        <v>2</v>
      </c>
      <c r="BE279">
        <v>7</v>
      </c>
      <c r="BF279">
        <v>0</v>
      </c>
      <c r="BG279">
        <v>0</v>
      </c>
      <c r="BH279" s="12">
        <f>BD279+BF279+(BE279+BG279)/12</f>
        <v>2.5833333333333335</v>
      </c>
      <c r="BL279" t="s">
        <v>692</v>
      </c>
    </row>
    <row r="280" spans="1:68" x14ac:dyDescent="0.25">
      <c r="A280">
        <v>279</v>
      </c>
      <c r="B280">
        <v>66</v>
      </c>
      <c r="C280" s="2" t="s">
        <v>219</v>
      </c>
      <c r="D280" s="53">
        <v>27</v>
      </c>
      <c r="E280" s="58">
        <v>27</v>
      </c>
      <c r="F280" t="s">
        <v>939</v>
      </c>
      <c r="G280" t="s">
        <v>940</v>
      </c>
      <c r="H280" t="s">
        <v>941</v>
      </c>
      <c r="I280" t="s">
        <v>942</v>
      </c>
      <c r="J280" s="31">
        <v>278</v>
      </c>
      <c r="L280" s="6" t="s">
        <v>943</v>
      </c>
      <c r="M280" t="s">
        <v>944</v>
      </c>
      <c r="Q280" t="s">
        <v>383</v>
      </c>
      <c r="S280" t="s">
        <v>2564</v>
      </c>
      <c r="T280" t="s">
        <v>73</v>
      </c>
      <c r="W280" t="s">
        <v>905</v>
      </c>
      <c r="AA280" t="s">
        <v>946</v>
      </c>
      <c r="AD280" t="s">
        <v>646</v>
      </c>
      <c r="AI280">
        <v>10</v>
      </c>
      <c r="AJ280">
        <v>4</v>
      </c>
      <c r="AM280">
        <v>2</v>
      </c>
      <c r="AN280">
        <v>0</v>
      </c>
      <c r="AO280">
        <v>0</v>
      </c>
      <c r="AP280">
        <v>20</v>
      </c>
      <c r="AQ280">
        <v>7</v>
      </c>
      <c r="AS280" s="14">
        <f t="shared" si="20"/>
        <v>10.166666666666666</v>
      </c>
      <c r="AT280" s="15">
        <f t="shared" si="21"/>
        <v>7754.4867333333332</v>
      </c>
      <c r="AU280" s="14">
        <f t="shared" si="22"/>
        <v>2</v>
      </c>
      <c r="AV280" s="14">
        <f t="shared" si="23"/>
        <v>20.333333333333332</v>
      </c>
      <c r="AW280" s="14">
        <f t="shared" si="24"/>
        <v>20.350000000000001</v>
      </c>
      <c r="BL280" t="s">
        <v>244</v>
      </c>
    </row>
    <row r="281" spans="1:68" x14ac:dyDescent="0.25">
      <c r="A281">
        <v>280</v>
      </c>
      <c r="B281">
        <v>66</v>
      </c>
      <c r="C281" s="2" t="s">
        <v>219</v>
      </c>
      <c r="D281" s="53"/>
      <c r="E281" s="58"/>
      <c r="F281" t="s">
        <v>939</v>
      </c>
      <c r="G281" t="s">
        <v>940</v>
      </c>
      <c r="H281" t="s">
        <v>941</v>
      </c>
      <c r="I281" t="s">
        <v>942</v>
      </c>
      <c r="J281" s="31">
        <v>279</v>
      </c>
      <c r="L281" s="6" t="s">
        <v>947</v>
      </c>
      <c r="M281" t="s">
        <v>93</v>
      </c>
      <c r="Q281" t="s">
        <v>414</v>
      </c>
      <c r="S281" t="s">
        <v>2564</v>
      </c>
      <c r="T281" t="s">
        <v>646</v>
      </c>
      <c r="W281" t="s">
        <v>646</v>
      </c>
      <c r="AA281" t="s">
        <v>209</v>
      </c>
      <c r="AD281" t="s">
        <v>948</v>
      </c>
      <c r="AI281">
        <v>3</v>
      </c>
      <c r="AJ281">
        <v>5</v>
      </c>
      <c r="AM281">
        <v>2</v>
      </c>
      <c r="AN281">
        <v>0</v>
      </c>
      <c r="AO281">
        <v>0</v>
      </c>
      <c r="AP281">
        <v>6</v>
      </c>
      <c r="AQ281">
        <v>6</v>
      </c>
      <c r="AS281" s="14">
        <f t="shared" si="20"/>
        <v>3.2083333333333335</v>
      </c>
      <c r="AT281" s="15">
        <f t="shared" si="21"/>
        <v>2447.1126166666668</v>
      </c>
      <c r="AU281" s="14">
        <f t="shared" si="22"/>
        <v>2</v>
      </c>
      <c r="AV281" s="14">
        <f t="shared" si="23"/>
        <v>6.416666666666667</v>
      </c>
      <c r="AW281" s="14">
        <f t="shared" si="24"/>
        <v>6.3</v>
      </c>
      <c r="BL281" t="s">
        <v>244</v>
      </c>
    </row>
    <row r="282" spans="1:68" ht="30" x14ac:dyDescent="0.25">
      <c r="A282">
        <v>281</v>
      </c>
      <c r="B282">
        <v>66</v>
      </c>
      <c r="C282" s="2" t="s">
        <v>219</v>
      </c>
      <c r="D282" s="53"/>
      <c r="E282" s="58"/>
      <c r="F282" t="s">
        <v>939</v>
      </c>
      <c r="G282" t="s">
        <v>940</v>
      </c>
      <c r="H282" t="s">
        <v>941</v>
      </c>
      <c r="I282" t="s">
        <v>942</v>
      </c>
      <c r="J282" s="27">
        <v>281</v>
      </c>
      <c r="L282" s="6" t="s">
        <v>949</v>
      </c>
      <c r="M282" s="63" t="s">
        <v>959</v>
      </c>
      <c r="N282" t="s">
        <v>86</v>
      </c>
      <c r="Q282" t="s">
        <v>585</v>
      </c>
      <c r="S282" t="s">
        <v>2564</v>
      </c>
      <c r="T282" t="s">
        <v>482</v>
      </c>
      <c r="W282" t="s">
        <v>482</v>
      </c>
      <c r="AA282" t="s">
        <v>73</v>
      </c>
      <c r="AB282" t="s">
        <v>209</v>
      </c>
      <c r="AC282" t="s">
        <v>646</v>
      </c>
      <c r="AD282" t="s">
        <v>950</v>
      </c>
      <c r="AE282" t="s">
        <v>948</v>
      </c>
      <c r="AI282">
        <v>57</v>
      </c>
      <c r="AJ282">
        <v>8</v>
      </c>
      <c r="AM282">
        <v>3</v>
      </c>
      <c r="AN282">
        <v>7</v>
      </c>
      <c r="AO282">
        <v>6</v>
      </c>
      <c r="AP282">
        <v>193</v>
      </c>
      <c r="AQ282">
        <v>10</v>
      </c>
      <c r="AS282" s="14">
        <f t="shared" si="20"/>
        <v>57.333333333333336</v>
      </c>
      <c r="AT282" s="15">
        <f t="shared" si="21"/>
        <v>43730.220266666671</v>
      </c>
      <c r="AU282" s="14">
        <f t="shared" si="22"/>
        <v>3.375</v>
      </c>
      <c r="AV282" s="14">
        <f t="shared" si="23"/>
        <v>193.5</v>
      </c>
      <c r="AW282" s="14">
        <f t="shared" si="24"/>
        <v>193.5</v>
      </c>
      <c r="BL282" t="s">
        <v>669</v>
      </c>
      <c r="BM282" t="s">
        <v>244</v>
      </c>
    </row>
    <row r="283" spans="1:68" x14ac:dyDescent="0.25">
      <c r="A283" s="63">
        <v>282</v>
      </c>
      <c r="B283">
        <v>67</v>
      </c>
      <c r="C283" s="2" t="s">
        <v>219</v>
      </c>
      <c r="D283" s="53"/>
      <c r="E283" s="58"/>
      <c r="F283" t="s">
        <v>939</v>
      </c>
      <c r="G283" t="s">
        <v>940</v>
      </c>
      <c r="H283" t="s">
        <v>941</v>
      </c>
      <c r="I283" t="s">
        <v>942</v>
      </c>
      <c r="J283" s="69">
        <v>282</v>
      </c>
      <c r="L283" s="6" t="s">
        <v>12</v>
      </c>
      <c r="M283" s="63"/>
      <c r="O283" t="s">
        <v>86</v>
      </c>
      <c r="P283">
        <v>281</v>
      </c>
      <c r="S283" t="s">
        <v>2564</v>
      </c>
      <c r="AR283">
        <v>72</v>
      </c>
      <c r="AS283" s="14">
        <f t="shared" si="20"/>
        <v>0</v>
      </c>
      <c r="AT283" s="15">
        <f t="shared" si="21"/>
        <v>0</v>
      </c>
      <c r="AU283" s="14">
        <f t="shared" si="22"/>
        <v>0</v>
      </c>
      <c r="AV283" s="14">
        <f t="shared" si="23"/>
        <v>0</v>
      </c>
      <c r="AW283" s="14">
        <f t="shared" si="24"/>
        <v>0</v>
      </c>
      <c r="AX283" t="s">
        <v>1789</v>
      </c>
      <c r="AY283" t="s">
        <v>951</v>
      </c>
      <c r="AZ283" s="12">
        <f>SUM(AS280:AS283)</f>
        <v>70.708333333333343</v>
      </c>
      <c r="BA283" t="s">
        <v>952</v>
      </c>
      <c r="BB283">
        <v>72</v>
      </c>
      <c r="BC283" s="12">
        <f>SUM(AV280:AV283)</f>
        <v>220.25</v>
      </c>
      <c r="BD283">
        <v>3</v>
      </c>
      <c r="BE283">
        <v>1</v>
      </c>
      <c r="BF283">
        <v>1</v>
      </c>
      <c r="BG283">
        <v>0</v>
      </c>
      <c r="BH283" s="12">
        <f>BD283+BF283+(BE283+BG283)/12</f>
        <v>4.083333333333333</v>
      </c>
    </row>
    <row r="284" spans="1:68" ht="30" x14ac:dyDescent="0.25">
      <c r="A284">
        <v>283</v>
      </c>
      <c r="B284">
        <v>67</v>
      </c>
      <c r="C284" s="2" t="s">
        <v>219</v>
      </c>
      <c r="D284" s="53">
        <v>28</v>
      </c>
      <c r="E284" s="58">
        <v>28</v>
      </c>
      <c r="F284" t="s">
        <v>144</v>
      </c>
      <c r="G284" t="s">
        <v>200</v>
      </c>
      <c r="H284" t="s">
        <v>970</v>
      </c>
      <c r="I284" t="s">
        <v>953</v>
      </c>
      <c r="J284" s="27">
        <v>283</v>
      </c>
      <c r="L284" s="2" t="s">
        <v>70</v>
      </c>
      <c r="M284" s="2" t="s">
        <v>71</v>
      </c>
      <c r="Q284" t="s">
        <v>954</v>
      </c>
      <c r="R284" t="s">
        <v>955</v>
      </c>
      <c r="S284" t="s">
        <v>2564</v>
      </c>
      <c r="T284" t="s">
        <v>956</v>
      </c>
      <c r="W284" t="s">
        <v>296</v>
      </c>
      <c r="AA284" t="s">
        <v>117</v>
      </c>
      <c r="AD284" t="s">
        <v>296</v>
      </c>
      <c r="AI284">
        <v>16</v>
      </c>
      <c r="AJ284">
        <v>19</v>
      </c>
      <c r="AM284">
        <v>5</v>
      </c>
      <c r="AN284">
        <v>16</v>
      </c>
      <c r="AO284">
        <v>6</v>
      </c>
      <c r="AP284">
        <v>97</v>
      </c>
      <c r="AQ284">
        <v>16</v>
      </c>
      <c r="AS284" s="14">
        <f t="shared" si="20"/>
        <v>16.791666666666668</v>
      </c>
      <c r="AT284" s="15">
        <f t="shared" si="21"/>
        <v>12807.615383333334</v>
      </c>
      <c r="AU284" s="14">
        <f t="shared" si="22"/>
        <v>5.8250000000000002</v>
      </c>
      <c r="AV284" s="14">
        <f t="shared" si="23"/>
        <v>97.811458333333348</v>
      </c>
      <c r="AW284" s="14">
        <f t="shared" si="24"/>
        <v>97.8</v>
      </c>
      <c r="BL284" t="s">
        <v>117</v>
      </c>
    </row>
    <row r="285" spans="1:68" ht="30" x14ac:dyDescent="0.25">
      <c r="A285">
        <v>284</v>
      </c>
      <c r="B285">
        <v>67</v>
      </c>
      <c r="C285" s="2" t="s">
        <v>219</v>
      </c>
      <c r="D285" s="53"/>
      <c r="E285" s="58"/>
      <c r="F285" t="s">
        <v>144</v>
      </c>
      <c r="G285" t="s">
        <v>200</v>
      </c>
      <c r="H285" t="s">
        <v>970</v>
      </c>
      <c r="I285" t="s">
        <v>953</v>
      </c>
      <c r="J285" s="27">
        <v>284</v>
      </c>
      <c r="L285" s="2" t="s">
        <v>70</v>
      </c>
      <c r="M285" s="2" t="s">
        <v>71</v>
      </c>
      <c r="Q285" t="s">
        <v>957</v>
      </c>
      <c r="S285" t="s">
        <v>2565</v>
      </c>
      <c r="T285" t="s">
        <v>116</v>
      </c>
      <c r="W285" t="s">
        <v>607</v>
      </c>
      <c r="X285" t="s">
        <v>324</v>
      </c>
      <c r="AA285" t="s">
        <v>956</v>
      </c>
      <c r="AD285" t="s">
        <v>616</v>
      </c>
      <c r="AI285">
        <v>10</v>
      </c>
      <c r="AJ285">
        <v>12</v>
      </c>
      <c r="AM285">
        <v>5</v>
      </c>
      <c r="AN285">
        <v>16</v>
      </c>
      <c r="AO285">
        <v>6</v>
      </c>
      <c r="AP285">
        <v>61</v>
      </c>
      <c r="AQ285">
        <v>3</v>
      </c>
      <c r="AS285" s="14">
        <f t="shared" si="20"/>
        <v>10.5</v>
      </c>
      <c r="AT285" s="15">
        <f t="shared" si="21"/>
        <v>8008.7322000000004</v>
      </c>
      <c r="AU285" s="14">
        <f t="shared" si="22"/>
        <v>5.8250000000000002</v>
      </c>
      <c r="AV285" s="14">
        <f t="shared" si="23"/>
        <v>61.162500000000001</v>
      </c>
      <c r="AW285" s="14">
        <f t="shared" si="24"/>
        <v>61.15</v>
      </c>
    </row>
    <row r="286" spans="1:68" ht="30" x14ac:dyDescent="0.25">
      <c r="A286">
        <v>285</v>
      </c>
      <c r="B286">
        <v>68</v>
      </c>
      <c r="C286" s="2" t="s">
        <v>219</v>
      </c>
      <c r="D286" s="53"/>
      <c r="E286" s="58"/>
      <c r="F286" t="s">
        <v>144</v>
      </c>
      <c r="G286" t="s">
        <v>200</v>
      </c>
      <c r="H286" t="s">
        <v>970</v>
      </c>
      <c r="I286" t="s">
        <v>953</v>
      </c>
      <c r="J286" s="25">
        <v>285</v>
      </c>
      <c r="L286" s="2" t="s">
        <v>70</v>
      </c>
      <c r="M286" s="2" t="s">
        <v>71</v>
      </c>
      <c r="Q286" t="s">
        <v>553</v>
      </c>
      <c r="T286" t="s">
        <v>244</v>
      </c>
      <c r="W286" t="s">
        <v>296</v>
      </c>
      <c r="AA286" t="s">
        <v>956</v>
      </c>
      <c r="AD286" t="s">
        <v>289</v>
      </c>
      <c r="AI286">
        <v>5</v>
      </c>
      <c r="AJ286">
        <v>10</v>
      </c>
      <c r="AM286">
        <v>5</v>
      </c>
      <c r="AN286">
        <v>0</v>
      </c>
      <c r="AO286">
        <v>6</v>
      </c>
      <c r="AP286">
        <v>27</v>
      </c>
      <c r="AQ286">
        <v>4</v>
      </c>
      <c r="AS286" s="14">
        <f t="shared" si="20"/>
        <v>5.416666666666667</v>
      </c>
      <c r="AT286" s="15">
        <f t="shared" si="21"/>
        <v>4131.4888333333338</v>
      </c>
      <c r="AU286" s="14">
        <f t="shared" si="22"/>
        <v>5.0250000000000004</v>
      </c>
      <c r="AV286" s="14">
        <f t="shared" si="23"/>
        <v>27.218750000000004</v>
      </c>
      <c r="AW286" s="14">
        <f t="shared" si="24"/>
        <v>27.2</v>
      </c>
      <c r="BL286" t="s">
        <v>244</v>
      </c>
    </row>
    <row r="287" spans="1:68" ht="30" x14ac:dyDescent="0.25">
      <c r="A287">
        <v>286</v>
      </c>
      <c r="B287">
        <v>68</v>
      </c>
      <c r="C287" s="2" t="s">
        <v>219</v>
      </c>
      <c r="D287" s="53"/>
      <c r="E287" s="58"/>
      <c r="F287" t="s">
        <v>144</v>
      </c>
      <c r="G287" t="s">
        <v>200</v>
      </c>
      <c r="H287" t="s">
        <v>970</v>
      </c>
      <c r="I287" t="s">
        <v>953</v>
      </c>
      <c r="J287" s="27">
        <v>286</v>
      </c>
      <c r="L287" s="2" t="s">
        <v>70</v>
      </c>
      <c r="M287" s="2" t="s">
        <v>71</v>
      </c>
      <c r="Q287" t="s">
        <v>958</v>
      </c>
      <c r="S287" t="s">
        <v>2564</v>
      </c>
      <c r="T287" t="s">
        <v>244</v>
      </c>
      <c r="W287" t="s">
        <v>296</v>
      </c>
      <c r="AA287" t="s">
        <v>956</v>
      </c>
      <c r="AD287" t="s">
        <v>116</v>
      </c>
      <c r="AI287">
        <v>6</v>
      </c>
      <c r="AJ287">
        <v>8</v>
      </c>
      <c r="AM287">
        <v>6</v>
      </c>
      <c r="AN287">
        <v>0</v>
      </c>
      <c r="AO287">
        <v>0</v>
      </c>
      <c r="AP287">
        <v>38</v>
      </c>
      <c r="AQ287">
        <v>0</v>
      </c>
      <c r="AS287" s="14">
        <f t="shared" si="20"/>
        <v>6.333333333333333</v>
      </c>
      <c r="AT287" s="15">
        <f t="shared" si="21"/>
        <v>4830.6638666666668</v>
      </c>
      <c r="AU287" s="14">
        <f t="shared" si="22"/>
        <v>6</v>
      </c>
      <c r="AV287" s="14">
        <f t="shared" si="23"/>
        <v>38</v>
      </c>
      <c r="AW287" s="14">
        <f t="shared" si="24"/>
        <v>38</v>
      </c>
      <c r="BL287" t="s">
        <v>244</v>
      </c>
    </row>
    <row r="288" spans="1:68" ht="45" x14ac:dyDescent="0.25">
      <c r="A288">
        <v>287</v>
      </c>
      <c r="B288">
        <v>68</v>
      </c>
      <c r="C288" s="2" t="s">
        <v>219</v>
      </c>
      <c r="D288" s="53"/>
      <c r="E288" s="58"/>
      <c r="F288" t="s">
        <v>144</v>
      </c>
      <c r="G288" t="s">
        <v>200</v>
      </c>
      <c r="H288" t="s">
        <v>970</v>
      </c>
      <c r="I288" t="s">
        <v>953</v>
      </c>
      <c r="J288" s="27">
        <v>287</v>
      </c>
      <c r="L288" s="6" t="s">
        <v>536</v>
      </c>
      <c r="M288" s="6" t="s">
        <v>851</v>
      </c>
      <c r="Q288" t="s">
        <v>100</v>
      </c>
      <c r="S288" t="s">
        <v>2564</v>
      </c>
      <c r="T288" t="s">
        <v>117</v>
      </c>
      <c r="W288" t="s">
        <v>334</v>
      </c>
      <c r="AA288" t="s">
        <v>960</v>
      </c>
      <c r="AB288" t="s">
        <v>193</v>
      </c>
      <c r="AD288" t="s">
        <v>99</v>
      </c>
      <c r="AE288" t="s">
        <v>956</v>
      </c>
      <c r="AI288">
        <v>127</v>
      </c>
      <c r="AJ288">
        <v>8</v>
      </c>
      <c r="AM288">
        <v>6</v>
      </c>
      <c r="AN288">
        <v>0</v>
      </c>
      <c r="AO288">
        <v>0</v>
      </c>
      <c r="AP288">
        <v>764</v>
      </c>
      <c r="AQ288">
        <v>0</v>
      </c>
      <c r="AS288" s="14">
        <f t="shared" si="20"/>
        <v>127.33333333333333</v>
      </c>
      <c r="AT288" s="15">
        <f t="shared" si="21"/>
        <v>97121.768266666666</v>
      </c>
      <c r="AU288" s="14">
        <f t="shared" si="22"/>
        <v>6</v>
      </c>
      <c r="AV288" s="14">
        <f t="shared" si="23"/>
        <v>764</v>
      </c>
      <c r="AW288" s="14">
        <f t="shared" si="24"/>
        <v>764</v>
      </c>
      <c r="BL288" t="s">
        <v>117</v>
      </c>
      <c r="BM288" t="s">
        <v>168</v>
      </c>
      <c r="BP288" t="s">
        <v>99</v>
      </c>
    </row>
    <row r="289" spans="1:69" x14ac:dyDescent="0.25">
      <c r="A289">
        <v>288</v>
      </c>
      <c r="B289">
        <v>68</v>
      </c>
      <c r="C289" s="2" t="s">
        <v>219</v>
      </c>
      <c r="D289" s="53"/>
      <c r="E289" s="58"/>
      <c r="F289" t="s">
        <v>144</v>
      </c>
      <c r="G289" t="s">
        <v>200</v>
      </c>
      <c r="H289" t="s">
        <v>970</v>
      </c>
      <c r="I289" t="s">
        <v>953</v>
      </c>
      <c r="J289" s="25">
        <v>288</v>
      </c>
      <c r="L289" s="6" t="s">
        <v>100</v>
      </c>
      <c r="M289" s="6" t="s">
        <v>100</v>
      </c>
      <c r="Q289" t="s">
        <v>961</v>
      </c>
      <c r="S289" t="s">
        <v>2564</v>
      </c>
      <c r="T289" t="s">
        <v>228</v>
      </c>
      <c r="W289" t="s">
        <v>116</v>
      </c>
      <c r="X289" t="s">
        <v>616</v>
      </c>
      <c r="Y289" t="s">
        <v>296</v>
      </c>
      <c r="AA289" t="s">
        <v>244</v>
      </c>
      <c r="AD289" t="s">
        <v>116</v>
      </c>
      <c r="AI289">
        <v>49</v>
      </c>
      <c r="AJ289">
        <v>6</v>
      </c>
      <c r="AM289">
        <v>5</v>
      </c>
      <c r="AN289">
        <v>5</v>
      </c>
      <c r="AO289">
        <v>0</v>
      </c>
      <c r="AP289">
        <v>258</v>
      </c>
      <c r="AQ289">
        <v>11</v>
      </c>
      <c r="AS289" s="14">
        <f t="shared" si="20"/>
        <v>49.25</v>
      </c>
      <c r="AT289" s="15">
        <f t="shared" si="21"/>
        <v>37564.767699999997</v>
      </c>
      <c r="AU289" s="14">
        <f t="shared" si="22"/>
        <v>5.25</v>
      </c>
      <c r="AV289" s="14">
        <f t="shared" si="23"/>
        <v>258.5625</v>
      </c>
      <c r="AW289" s="14">
        <f t="shared" si="24"/>
        <v>258.55</v>
      </c>
    </row>
    <row r="290" spans="1:69" ht="60" x14ac:dyDescent="0.25">
      <c r="A290">
        <v>289</v>
      </c>
      <c r="B290">
        <v>69</v>
      </c>
      <c r="C290" s="2" t="s">
        <v>219</v>
      </c>
      <c r="D290" s="53"/>
      <c r="E290" s="58"/>
      <c r="F290" t="s">
        <v>144</v>
      </c>
      <c r="G290" t="s">
        <v>200</v>
      </c>
      <c r="H290" t="s">
        <v>970</v>
      </c>
      <c r="I290" t="s">
        <v>953</v>
      </c>
      <c r="J290" s="27">
        <v>289</v>
      </c>
      <c r="L290" s="6" t="s">
        <v>962</v>
      </c>
      <c r="M290" s="6" t="s">
        <v>963</v>
      </c>
      <c r="N290" t="s">
        <v>86</v>
      </c>
      <c r="Q290" t="s">
        <v>100</v>
      </c>
      <c r="S290" t="s">
        <v>2564</v>
      </c>
      <c r="T290" t="s">
        <v>964</v>
      </c>
      <c r="W290" t="s">
        <v>1892</v>
      </c>
      <c r="AA290" t="s">
        <v>960</v>
      </c>
      <c r="AD290" t="s">
        <v>73</v>
      </c>
      <c r="AI290">
        <v>21</v>
      </c>
      <c r="AJ290">
        <v>23</v>
      </c>
      <c r="AM290">
        <v>8</v>
      </c>
      <c r="AN290">
        <v>5</v>
      </c>
      <c r="AO290">
        <v>0</v>
      </c>
      <c r="AP290">
        <v>181</v>
      </c>
      <c r="AQ290">
        <v>3</v>
      </c>
      <c r="AS290" s="14">
        <f t="shared" si="20"/>
        <v>21.958333333333332</v>
      </c>
      <c r="AT290" s="15">
        <f t="shared" si="21"/>
        <v>16748.420116666664</v>
      </c>
      <c r="AU290" s="14">
        <f t="shared" si="22"/>
        <v>8.25</v>
      </c>
      <c r="AV290" s="14">
        <f t="shared" si="23"/>
        <v>181.15625</v>
      </c>
      <c r="AW290" s="14">
        <f t="shared" si="24"/>
        <v>181.15</v>
      </c>
      <c r="BL290" t="s">
        <v>965</v>
      </c>
      <c r="BQ290" t="s">
        <v>78</v>
      </c>
    </row>
    <row r="291" spans="1:69" x14ac:dyDescent="0.25">
      <c r="A291">
        <v>290</v>
      </c>
      <c r="B291">
        <v>69</v>
      </c>
      <c r="C291" s="2" t="s">
        <v>219</v>
      </c>
      <c r="D291" s="53"/>
      <c r="E291" s="58"/>
      <c r="F291" t="s">
        <v>144</v>
      </c>
      <c r="G291" t="s">
        <v>200</v>
      </c>
      <c r="H291" t="s">
        <v>970</v>
      </c>
      <c r="I291" t="s">
        <v>953</v>
      </c>
      <c r="J291" s="27">
        <v>290</v>
      </c>
      <c r="L291" s="6" t="s">
        <v>12</v>
      </c>
      <c r="O291" t="s">
        <v>86</v>
      </c>
      <c r="P291">
        <v>289</v>
      </c>
      <c r="S291" t="s">
        <v>2564</v>
      </c>
      <c r="AR291">
        <v>90</v>
      </c>
      <c r="AS291" s="14">
        <f t="shared" si="20"/>
        <v>0</v>
      </c>
      <c r="AT291" s="15">
        <f t="shared" si="21"/>
        <v>0</v>
      </c>
      <c r="AU291" s="14">
        <f t="shared" si="22"/>
        <v>0</v>
      </c>
      <c r="AV291" s="14">
        <f t="shared" si="23"/>
        <v>0</v>
      </c>
      <c r="AW291" s="14">
        <f t="shared" si="24"/>
        <v>0</v>
      </c>
      <c r="AX291" t="s">
        <v>1790</v>
      </c>
      <c r="AY291" t="s">
        <v>966</v>
      </c>
      <c r="AZ291" s="12">
        <f>SUM(AS284:AS291)</f>
        <v>237.58333333333334</v>
      </c>
      <c r="BA291" t="s">
        <v>967</v>
      </c>
      <c r="BB291">
        <v>90</v>
      </c>
      <c r="BC291" s="12">
        <f>SUM(AV284:AV291)</f>
        <v>1427.9114583333335</v>
      </c>
      <c r="BD291">
        <v>19</v>
      </c>
      <c r="BE291">
        <v>11</v>
      </c>
      <c r="BF291">
        <v>1</v>
      </c>
      <c r="BG291">
        <v>3</v>
      </c>
      <c r="BH291" s="12">
        <f>BD291+BF291+(BE291+BG291)/12</f>
        <v>21.166666666666668</v>
      </c>
    </row>
    <row r="292" spans="1:69" x14ac:dyDescent="0.25">
      <c r="A292">
        <v>291</v>
      </c>
      <c r="B292">
        <v>70</v>
      </c>
      <c r="C292" s="2" t="s">
        <v>219</v>
      </c>
      <c r="D292" s="53">
        <v>29</v>
      </c>
      <c r="E292" s="58">
        <v>29</v>
      </c>
      <c r="F292" t="s">
        <v>968</v>
      </c>
      <c r="H292" t="s">
        <v>969</v>
      </c>
      <c r="I292" t="s">
        <v>971</v>
      </c>
      <c r="J292" s="27">
        <v>291</v>
      </c>
      <c r="L292" s="6" t="s">
        <v>972</v>
      </c>
      <c r="M292" s="6" t="s">
        <v>130</v>
      </c>
      <c r="Q292" t="s">
        <v>100</v>
      </c>
      <c r="S292" t="s">
        <v>2564</v>
      </c>
      <c r="T292" t="s">
        <v>456</v>
      </c>
      <c r="U292" t="s">
        <v>159</v>
      </c>
      <c r="V292" t="s">
        <v>452</v>
      </c>
      <c r="W292" t="s">
        <v>973</v>
      </c>
      <c r="AA292" t="s">
        <v>207</v>
      </c>
      <c r="AD292" t="s">
        <v>410</v>
      </c>
      <c r="AI292">
        <v>82</v>
      </c>
      <c r="AJ292">
        <v>16</v>
      </c>
      <c r="AM292">
        <v>0</v>
      </c>
      <c r="AN292">
        <v>8</v>
      </c>
      <c r="AO292">
        <v>0</v>
      </c>
      <c r="AP292">
        <v>33</v>
      </c>
      <c r="AQ292">
        <v>2</v>
      </c>
      <c r="AS292" s="14">
        <f t="shared" si="20"/>
        <v>82.666666666666671</v>
      </c>
      <c r="AT292" s="15">
        <f t="shared" si="21"/>
        <v>63052.875733333334</v>
      </c>
      <c r="AU292" s="14">
        <f t="shared" si="22"/>
        <v>0.4</v>
      </c>
      <c r="AV292" s="14">
        <f t="shared" si="23"/>
        <v>33.06666666666667</v>
      </c>
      <c r="AW292" s="14">
        <f t="shared" si="24"/>
        <v>33.1</v>
      </c>
      <c r="AX292" t="s">
        <v>1791</v>
      </c>
      <c r="AY292" t="s">
        <v>974</v>
      </c>
      <c r="AZ292" s="12">
        <f>SUM(AS292:AS292)</f>
        <v>82.666666666666671</v>
      </c>
      <c r="BA292" t="s">
        <v>975</v>
      </c>
      <c r="BB292">
        <v>0</v>
      </c>
      <c r="BC292" s="12">
        <f>SUM(AV292:AV292)</f>
        <v>33.06666666666667</v>
      </c>
      <c r="BD292">
        <v>0</v>
      </c>
      <c r="BE292">
        <v>6</v>
      </c>
      <c r="BF292">
        <v>0</v>
      </c>
      <c r="BG292">
        <v>0</v>
      </c>
      <c r="BH292" s="12">
        <f>BD292+BF292+(BE292+BG292)/12</f>
        <v>0.5</v>
      </c>
      <c r="BL292" t="s">
        <v>207</v>
      </c>
      <c r="BP292" t="s">
        <v>976</v>
      </c>
    </row>
    <row r="293" spans="1:69" x14ac:dyDescent="0.25">
      <c r="A293">
        <v>292</v>
      </c>
      <c r="B293">
        <v>71</v>
      </c>
      <c r="C293" s="2" t="s">
        <v>219</v>
      </c>
      <c r="D293" s="53">
        <v>30</v>
      </c>
      <c r="E293" s="58">
        <v>30</v>
      </c>
      <c r="F293" t="s">
        <v>977</v>
      </c>
      <c r="H293" t="s">
        <v>978</v>
      </c>
      <c r="J293" s="31">
        <v>292</v>
      </c>
      <c r="L293" s="6" t="s">
        <v>979</v>
      </c>
      <c r="M293" s="6" t="s">
        <v>130</v>
      </c>
      <c r="Q293" t="s">
        <v>100</v>
      </c>
      <c r="S293" t="s">
        <v>2564</v>
      </c>
      <c r="T293" t="s">
        <v>980</v>
      </c>
      <c r="W293" t="s">
        <v>84</v>
      </c>
      <c r="AA293" t="s">
        <v>207</v>
      </c>
      <c r="AD293" t="s">
        <v>131</v>
      </c>
      <c r="AI293">
        <v>13</v>
      </c>
      <c r="AJ293">
        <v>13</v>
      </c>
      <c r="AM293">
        <v>0</v>
      </c>
      <c r="AN293">
        <v>5</v>
      </c>
      <c r="AO293">
        <v>0</v>
      </c>
      <c r="AP293">
        <v>3</v>
      </c>
      <c r="AQ293">
        <v>8</v>
      </c>
      <c r="AS293" s="14">
        <f t="shared" si="20"/>
        <v>13.541666666666666</v>
      </c>
      <c r="AT293" s="15">
        <f t="shared" si="21"/>
        <v>10328.722083333334</v>
      </c>
      <c r="AU293" s="14">
        <f t="shared" si="22"/>
        <v>0.25</v>
      </c>
      <c r="AV293" s="14">
        <f t="shared" si="23"/>
        <v>3.3854166666666665</v>
      </c>
      <c r="AW293" s="14">
        <f t="shared" si="24"/>
        <v>3.4</v>
      </c>
    </row>
    <row r="294" spans="1:69" x14ac:dyDescent="0.25">
      <c r="A294">
        <v>293</v>
      </c>
      <c r="B294">
        <v>71</v>
      </c>
      <c r="C294" s="2" t="s">
        <v>219</v>
      </c>
      <c r="D294" s="53"/>
      <c r="E294" s="58"/>
      <c r="F294" t="s">
        <v>977</v>
      </c>
      <c r="H294" t="s">
        <v>978</v>
      </c>
      <c r="J294" s="31">
        <v>293</v>
      </c>
      <c r="L294" s="6" t="s">
        <v>652</v>
      </c>
      <c r="M294" s="6" t="s">
        <v>130</v>
      </c>
      <c r="Q294" t="s">
        <v>100</v>
      </c>
      <c r="S294" t="s">
        <v>2564</v>
      </c>
      <c r="T294" t="s">
        <v>819</v>
      </c>
      <c r="W294" t="s">
        <v>131</v>
      </c>
      <c r="AA294" t="s">
        <v>207</v>
      </c>
      <c r="AD294" t="s">
        <v>819</v>
      </c>
      <c r="AI294">
        <v>15</v>
      </c>
      <c r="AJ294">
        <v>8</v>
      </c>
      <c r="AM294">
        <v>0</v>
      </c>
      <c r="AN294">
        <v>8</v>
      </c>
      <c r="AO294">
        <v>0</v>
      </c>
      <c r="AP294">
        <v>6</v>
      </c>
      <c r="AQ294">
        <v>3</v>
      </c>
      <c r="AS294" s="14">
        <f t="shared" si="20"/>
        <v>15.333333333333334</v>
      </c>
      <c r="AT294" s="15">
        <f t="shared" si="21"/>
        <v>11695.291466666667</v>
      </c>
      <c r="AU294" s="14">
        <f t="shared" si="22"/>
        <v>0.4</v>
      </c>
      <c r="AV294" s="14">
        <f t="shared" si="23"/>
        <v>6.1333333333333337</v>
      </c>
      <c r="AW294" s="14">
        <f t="shared" si="24"/>
        <v>6.15</v>
      </c>
      <c r="AX294" t="s">
        <v>1792</v>
      </c>
      <c r="AY294" t="s">
        <v>982</v>
      </c>
      <c r="AZ294" s="12">
        <f>SUM(AS293:AS294)</f>
        <v>28.875</v>
      </c>
      <c r="BA294" t="s">
        <v>983</v>
      </c>
      <c r="BB294">
        <v>0</v>
      </c>
      <c r="BC294" s="12">
        <f>SUM(AV293:AV294)</f>
        <v>9.5187500000000007</v>
      </c>
      <c r="BD294">
        <v>0</v>
      </c>
      <c r="BE294">
        <v>2</v>
      </c>
      <c r="BF294">
        <v>0</v>
      </c>
      <c r="BG294">
        <v>0</v>
      </c>
      <c r="BH294" s="12">
        <f>BD294+BF294+(BE294+BG294)/12</f>
        <v>0.16666666666666666</v>
      </c>
    </row>
    <row r="295" spans="1:69" x14ac:dyDescent="0.25">
      <c r="A295">
        <v>294</v>
      </c>
      <c r="B295">
        <v>71</v>
      </c>
      <c r="C295" s="2" t="s">
        <v>219</v>
      </c>
      <c r="D295" s="53">
        <v>31</v>
      </c>
      <c r="E295" s="58">
        <v>31</v>
      </c>
      <c r="F295" t="s">
        <v>984</v>
      </c>
      <c r="H295" t="s">
        <v>985</v>
      </c>
      <c r="I295" t="s">
        <v>986</v>
      </c>
      <c r="J295" s="27">
        <v>294</v>
      </c>
      <c r="L295" s="6" t="s">
        <v>11</v>
      </c>
      <c r="N295" t="s">
        <v>86</v>
      </c>
      <c r="S295" t="s">
        <v>2564</v>
      </c>
      <c r="T295" t="s">
        <v>65</v>
      </c>
      <c r="U295" t="s">
        <v>987</v>
      </c>
      <c r="W295" t="s">
        <v>989</v>
      </c>
      <c r="AA295" t="s">
        <v>159</v>
      </c>
      <c r="AD295" t="s">
        <v>102</v>
      </c>
      <c r="AI295">
        <v>1</v>
      </c>
      <c r="AJ295">
        <v>7</v>
      </c>
      <c r="AM295">
        <v>9</v>
      </c>
      <c r="AN295">
        <v>11</v>
      </c>
      <c r="AO295">
        <v>6</v>
      </c>
      <c r="AP295">
        <v>12</v>
      </c>
      <c r="AQ295">
        <v>11</v>
      </c>
      <c r="AS295" s="14">
        <f t="shared" si="20"/>
        <v>1.2916666666666667</v>
      </c>
      <c r="AT295" s="15">
        <f t="shared" si="21"/>
        <v>985.20118333333335</v>
      </c>
      <c r="AU295" s="14">
        <f t="shared" si="22"/>
        <v>9.5750000000000011</v>
      </c>
      <c r="AV295" s="14">
        <f t="shared" si="23"/>
        <v>12.367708333333335</v>
      </c>
      <c r="AW295" s="14">
        <f t="shared" si="24"/>
        <v>12.55</v>
      </c>
      <c r="BQ295" t="s">
        <v>218</v>
      </c>
    </row>
    <row r="296" spans="1:69" x14ac:dyDescent="0.25">
      <c r="A296" s="63">
        <v>295</v>
      </c>
      <c r="B296">
        <v>72</v>
      </c>
      <c r="C296" s="2" t="s">
        <v>219</v>
      </c>
      <c r="D296" s="53"/>
      <c r="E296" s="58"/>
      <c r="F296" t="s">
        <v>984</v>
      </c>
      <c r="H296" t="s">
        <v>985</v>
      </c>
      <c r="I296" t="s">
        <v>986</v>
      </c>
      <c r="J296" s="69">
        <v>295</v>
      </c>
      <c r="L296" s="63"/>
      <c r="O296" t="s">
        <v>86</v>
      </c>
      <c r="P296">
        <v>294</v>
      </c>
      <c r="S296" t="s">
        <v>2564</v>
      </c>
      <c r="AR296">
        <v>65</v>
      </c>
      <c r="AS296" s="14">
        <f t="shared" si="20"/>
        <v>0</v>
      </c>
      <c r="AT296" s="15">
        <f t="shared" si="21"/>
        <v>0</v>
      </c>
      <c r="AU296" s="14">
        <f t="shared" si="22"/>
        <v>0</v>
      </c>
      <c r="AV296" s="14">
        <f t="shared" si="23"/>
        <v>0</v>
      </c>
      <c r="AW296" s="14">
        <f t="shared" si="24"/>
        <v>0</v>
      </c>
      <c r="AX296" t="s">
        <v>1793</v>
      </c>
      <c r="AY296" t="s">
        <v>991</v>
      </c>
      <c r="AZ296" s="12">
        <f>SUM(AS295:AS296)</f>
        <v>1.2916666666666667</v>
      </c>
      <c r="BA296" t="s">
        <v>992</v>
      </c>
      <c r="BB296">
        <v>65</v>
      </c>
      <c r="BC296" s="12">
        <f>SUM(AV295:AV296)</f>
        <v>12.367708333333335</v>
      </c>
      <c r="BD296">
        <v>0</v>
      </c>
      <c r="BE296">
        <v>2</v>
      </c>
      <c r="BF296">
        <v>0</v>
      </c>
      <c r="BG296">
        <v>11</v>
      </c>
      <c r="BH296" s="12">
        <f>BD296+BF296+(BE296+BG296)/12</f>
        <v>1.0833333333333333</v>
      </c>
    </row>
    <row r="297" spans="1:69" ht="29.25" customHeight="1" x14ac:dyDescent="0.25">
      <c r="A297">
        <v>296</v>
      </c>
      <c r="B297">
        <v>72</v>
      </c>
      <c r="C297" s="2" t="s">
        <v>219</v>
      </c>
      <c r="D297" s="53">
        <v>32</v>
      </c>
      <c r="E297" s="58">
        <v>32</v>
      </c>
      <c r="F297" t="s">
        <v>993</v>
      </c>
      <c r="G297" t="s">
        <v>994</v>
      </c>
      <c r="H297" t="s">
        <v>995</v>
      </c>
      <c r="J297" s="27">
        <v>296</v>
      </c>
      <c r="L297" s="2" t="s">
        <v>70</v>
      </c>
      <c r="M297" s="2" t="s">
        <v>71</v>
      </c>
      <c r="Q297" t="s">
        <v>996</v>
      </c>
      <c r="S297" t="s">
        <v>2564</v>
      </c>
      <c r="T297" t="s">
        <v>85</v>
      </c>
      <c r="W297" t="s">
        <v>420</v>
      </c>
      <c r="AA297" t="s">
        <v>108</v>
      </c>
      <c r="AD297" t="s">
        <v>117</v>
      </c>
      <c r="AI297">
        <v>13</v>
      </c>
      <c r="AJ297">
        <v>22</v>
      </c>
      <c r="AM297">
        <v>5</v>
      </c>
      <c r="AN297">
        <v>12</v>
      </c>
      <c r="AO297">
        <v>0</v>
      </c>
      <c r="AP297">
        <v>77</v>
      </c>
      <c r="AQ297">
        <v>19</v>
      </c>
      <c r="AS297" s="14">
        <f t="shared" si="20"/>
        <v>13.916666666666666</v>
      </c>
      <c r="AT297" s="15">
        <f t="shared" si="21"/>
        <v>10614.748233333334</v>
      </c>
      <c r="AU297" s="14">
        <f t="shared" si="22"/>
        <v>5.6</v>
      </c>
      <c r="AV297" s="14">
        <f t="shared" si="23"/>
        <v>77.933333333333323</v>
      </c>
      <c r="AW297" s="14">
        <f t="shared" si="24"/>
        <v>77.95</v>
      </c>
      <c r="AX297" t="s">
        <v>1794</v>
      </c>
      <c r="AY297" s="12" t="s">
        <v>997</v>
      </c>
      <c r="AZ297" s="12">
        <f>SUM(AS297:AS297)</f>
        <v>13.916666666666666</v>
      </c>
      <c r="BA297" s="12" t="s">
        <v>998</v>
      </c>
      <c r="BB297">
        <v>0</v>
      </c>
      <c r="BC297" s="12">
        <f>SUM(AV297:AV297)</f>
        <v>77.933333333333323</v>
      </c>
      <c r="BD297">
        <v>1</v>
      </c>
      <c r="BE297">
        <v>1</v>
      </c>
      <c r="BF297">
        <v>0</v>
      </c>
      <c r="BG297">
        <v>0</v>
      </c>
      <c r="BH297" s="12">
        <f>BD297+BF297+(BE297+BG297)/12</f>
        <v>1.0833333333333333</v>
      </c>
    </row>
    <row r="298" spans="1:69" x14ac:dyDescent="0.25">
      <c r="A298">
        <v>297</v>
      </c>
      <c r="B298">
        <v>73</v>
      </c>
      <c r="C298" s="2" t="s">
        <v>219</v>
      </c>
      <c r="D298" s="53">
        <v>33</v>
      </c>
      <c r="E298" s="58">
        <v>33</v>
      </c>
      <c r="F298" t="s">
        <v>716</v>
      </c>
      <c r="H298" t="s">
        <v>999</v>
      </c>
      <c r="J298" s="27">
        <v>297</v>
      </c>
      <c r="L298" s="63" t="s">
        <v>92</v>
      </c>
      <c r="M298" t="s">
        <v>93</v>
      </c>
      <c r="Q298" t="s">
        <v>1000</v>
      </c>
      <c r="S298" t="s">
        <v>2564</v>
      </c>
      <c r="T298" t="s">
        <v>282</v>
      </c>
      <c r="U298" t="s">
        <v>1001</v>
      </c>
      <c r="W298" t="s">
        <v>1001</v>
      </c>
      <c r="AA298" t="s">
        <v>1002</v>
      </c>
      <c r="AD298" t="s">
        <v>114</v>
      </c>
      <c r="AI298">
        <v>11</v>
      </c>
      <c r="AJ298">
        <v>5</v>
      </c>
      <c r="AM298">
        <v>5</v>
      </c>
      <c r="AN298">
        <v>5</v>
      </c>
      <c r="AO298">
        <v>0</v>
      </c>
      <c r="AP298">
        <v>58</v>
      </c>
      <c r="AQ298">
        <v>17</v>
      </c>
      <c r="AS298" s="14">
        <f t="shared" si="20"/>
        <v>11.208333333333334</v>
      </c>
      <c r="AT298" s="15">
        <f t="shared" si="21"/>
        <v>8549.0038166666673</v>
      </c>
      <c r="AU298" s="14">
        <f t="shared" si="22"/>
        <v>5.25</v>
      </c>
      <c r="AV298" s="14">
        <f t="shared" si="23"/>
        <v>58.84375</v>
      </c>
      <c r="AW298" s="14">
        <f t="shared" si="24"/>
        <v>58.85</v>
      </c>
      <c r="BL298" t="s">
        <v>117</v>
      </c>
      <c r="BM298" t="s">
        <v>244</v>
      </c>
    </row>
    <row r="299" spans="1:69" ht="30" x14ac:dyDescent="0.25">
      <c r="A299">
        <v>298</v>
      </c>
      <c r="B299">
        <v>73</v>
      </c>
      <c r="C299" s="2" t="s">
        <v>219</v>
      </c>
      <c r="D299" s="53"/>
      <c r="E299" s="58"/>
      <c r="F299" t="s">
        <v>716</v>
      </c>
      <c r="H299" t="s">
        <v>999</v>
      </c>
      <c r="J299" s="27">
        <v>298</v>
      </c>
      <c r="L299" s="2" t="s">
        <v>70</v>
      </c>
      <c r="M299" s="2" t="s">
        <v>71</v>
      </c>
      <c r="Q299" t="s">
        <v>107</v>
      </c>
      <c r="S299" t="s">
        <v>2564</v>
      </c>
      <c r="T299" t="s">
        <v>65</v>
      </c>
      <c r="W299" t="s">
        <v>65</v>
      </c>
      <c r="AA299" t="s">
        <v>1003</v>
      </c>
      <c r="AD299" t="s">
        <v>123</v>
      </c>
      <c r="AI299">
        <v>5</v>
      </c>
      <c r="AJ299">
        <v>23</v>
      </c>
      <c r="AM299">
        <v>3</v>
      </c>
      <c r="AN299">
        <v>7</v>
      </c>
      <c r="AO299">
        <v>6</v>
      </c>
      <c r="AP299">
        <v>20</v>
      </c>
      <c r="AQ299">
        <v>2</v>
      </c>
      <c r="AS299" s="14">
        <f t="shared" si="20"/>
        <v>5.958333333333333</v>
      </c>
      <c r="AT299" s="15">
        <f t="shared" si="21"/>
        <v>4544.6377166666662</v>
      </c>
      <c r="AU299" s="14">
        <f t="shared" si="22"/>
        <v>3.375</v>
      </c>
      <c r="AV299" s="14">
        <f t="shared" si="23"/>
        <v>20.109375</v>
      </c>
      <c r="AW299" s="14">
        <f t="shared" si="24"/>
        <v>20.100000000000001</v>
      </c>
    </row>
    <row r="300" spans="1:69" x14ac:dyDescent="0.25">
      <c r="A300">
        <v>299</v>
      </c>
      <c r="B300">
        <v>73</v>
      </c>
      <c r="C300" s="2" t="s">
        <v>219</v>
      </c>
      <c r="D300" s="53"/>
      <c r="E300" s="58"/>
      <c r="F300" t="s">
        <v>716</v>
      </c>
      <c r="H300" t="s">
        <v>999</v>
      </c>
      <c r="J300" s="27">
        <v>299</v>
      </c>
      <c r="L300" t="s">
        <v>171</v>
      </c>
      <c r="M300" t="s">
        <v>93</v>
      </c>
      <c r="Q300" t="s">
        <v>1004</v>
      </c>
      <c r="S300" t="s">
        <v>2564</v>
      </c>
      <c r="T300" t="s">
        <v>718</v>
      </c>
      <c r="W300" t="s">
        <v>1005</v>
      </c>
      <c r="AA300" t="s">
        <v>1006</v>
      </c>
      <c r="AB300" t="s">
        <v>1007</v>
      </c>
      <c r="AD300" t="s">
        <v>701</v>
      </c>
      <c r="AI300">
        <v>17</v>
      </c>
      <c r="AJ300">
        <v>8</v>
      </c>
      <c r="AM300">
        <v>4</v>
      </c>
      <c r="AN300">
        <v>10</v>
      </c>
      <c r="AO300">
        <v>0</v>
      </c>
      <c r="AP300">
        <v>78</v>
      </c>
      <c r="AQ300">
        <v>0</v>
      </c>
      <c r="AS300" s="14">
        <f t="shared" si="20"/>
        <v>17.333333333333332</v>
      </c>
      <c r="AT300" s="15">
        <f t="shared" si="21"/>
        <v>13220.764266666665</v>
      </c>
      <c r="AU300" s="14">
        <f t="shared" si="22"/>
        <v>4.5</v>
      </c>
      <c r="AV300" s="14">
        <f t="shared" si="23"/>
        <v>78</v>
      </c>
      <c r="AW300" s="14">
        <f t="shared" si="24"/>
        <v>78</v>
      </c>
      <c r="BL300" t="s">
        <v>1009</v>
      </c>
      <c r="BM300" t="s">
        <v>167</v>
      </c>
    </row>
    <row r="301" spans="1:69" x14ac:dyDescent="0.25">
      <c r="A301">
        <v>300</v>
      </c>
      <c r="B301">
        <v>73</v>
      </c>
      <c r="C301" s="2" t="s">
        <v>219</v>
      </c>
      <c r="D301" s="53"/>
      <c r="E301" s="58"/>
      <c r="F301" t="s">
        <v>716</v>
      </c>
      <c r="H301" t="s">
        <v>999</v>
      </c>
      <c r="J301" s="27">
        <v>300</v>
      </c>
      <c r="L301" s="2" t="s">
        <v>118</v>
      </c>
      <c r="M301" s="6" t="s">
        <v>119</v>
      </c>
      <c r="Q301" t="s">
        <v>1010</v>
      </c>
      <c r="S301" t="s">
        <v>2564</v>
      </c>
      <c r="T301" t="s">
        <v>116</v>
      </c>
      <c r="W301" t="s">
        <v>117</v>
      </c>
      <c r="AA301" t="s">
        <v>1011</v>
      </c>
      <c r="AB301" t="s">
        <v>1013</v>
      </c>
      <c r="AD301" t="s">
        <v>1014</v>
      </c>
      <c r="AE301" t="s">
        <v>180</v>
      </c>
      <c r="AI301">
        <v>17</v>
      </c>
      <c r="AJ301">
        <v>8</v>
      </c>
      <c r="AM301">
        <v>4</v>
      </c>
      <c r="AN301">
        <v>8</v>
      </c>
      <c r="AO301">
        <v>0</v>
      </c>
      <c r="AP301">
        <v>76</v>
      </c>
      <c r="AQ301">
        <v>5</v>
      </c>
      <c r="AS301" s="14">
        <f t="shared" si="20"/>
        <v>17.333333333333332</v>
      </c>
      <c r="AT301" s="15">
        <f t="shared" si="21"/>
        <v>13220.764266666665</v>
      </c>
      <c r="AU301" s="14">
        <f t="shared" si="22"/>
        <v>4.4000000000000004</v>
      </c>
      <c r="AV301" s="14">
        <f t="shared" si="23"/>
        <v>76.266666666666666</v>
      </c>
      <c r="AW301" s="14">
        <f t="shared" si="24"/>
        <v>76.25</v>
      </c>
      <c r="BL301" t="s">
        <v>117</v>
      </c>
    </row>
    <row r="302" spans="1:69" ht="30" x14ac:dyDescent="0.25">
      <c r="A302">
        <v>301</v>
      </c>
      <c r="B302">
        <v>74</v>
      </c>
      <c r="C302" s="2" t="s">
        <v>219</v>
      </c>
      <c r="D302" s="53"/>
      <c r="E302" s="58"/>
      <c r="F302" t="s">
        <v>716</v>
      </c>
      <c r="H302" t="s">
        <v>999</v>
      </c>
      <c r="J302" s="25">
        <v>301</v>
      </c>
      <c r="L302" s="2" t="s">
        <v>70</v>
      </c>
      <c r="M302" s="2" t="s">
        <v>71</v>
      </c>
      <c r="Q302" t="s">
        <v>1015</v>
      </c>
      <c r="S302" t="s">
        <v>2564</v>
      </c>
      <c r="T302" t="s">
        <v>114</v>
      </c>
      <c r="W302" t="s">
        <v>1016</v>
      </c>
      <c r="AA302" t="s">
        <v>116</v>
      </c>
      <c r="AD302" t="s">
        <v>180</v>
      </c>
      <c r="AE302" t="s">
        <v>167</v>
      </c>
      <c r="AI302">
        <v>54</v>
      </c>
      <c r="AJ302">
        <v>20</v>
      </c>
      <c r="AM302">
        <v>6</v>
      </c>
      <c r="AN302">
        <v>0</v>
      </c>
      <c r="AO302">
        <v>0</v>
      </c>
      <c r="AP302">
        <v>329</v>
      </c>
      <c r="AQ302">
        <v>0</v>
      </c>
      <c r="AS302" s="14">
        <f t="shared" si="20"/>
        <v>54.833333333333336</v>
      </c>
      <c r="AT302" s="15">
        <f t="shared" si="21"/>
        <v>41823.379266666663</v>
      </c>
      <c r="AU302" s="14">
        <f t="shared" si="22"/>
        <v>6</v>
      </c>
      <c r="AV302" s="14">
        <f t="shared" si="23"/>
        <v>329</v>
      </c>
      <c r="AW302" s="14">
        <f t="shared" si="24"/>
        <v>329</v>
      </c>
      <c r="BL302" t="s">
        <v>117</v>
      </c>
      <c r="BM302" t="s">
        <v>168</v>
      </c>
      <c r="BN302" t="s">
        <v>167</v>
      </c>
    </row>
    <row r="303" spans="1:69" ht="30" x14ac:dyDescent="0.25">
      <c r="A303">
        <v>302</v>
      </c>
      <c r="B303">
        <v>74</v>
      </c>
      <c r="C303" s="2" t="s">
        <v>219</v>
      </c>
      <c r="D303" s="53"/>
      <c r="E303" s="58"/>
      <c r="F303" t="s">
        <v>716</v>
      </c>
      <c r="H303" t="s">
        <v>999</v>
      </c>
      <c r="J303" s="27">
        <v>302</v>
      </c>
      <c r="L303" s="2" t="s">
        <v>70</v>
      </c>
      <c r="M303" s="2" t="s">
        <v>71</v>
      </c>
      <c r="Q303" t="s">
        <v>1017</v>
      </c>
      <c r="R303" t="s">
        <v>1018</v>
      </c>
      <c r="S303" t="s">
        <v>2564</v>
      </c>
      <c r="T303" t="s">
        <v>289</v>
      </c>
      <c r="U303" t="s">
        <v>144</v>
      </c>
      <c r="V303" t="s">
        <v>1019</v>
      </c>
      <c r="W303" t="s">
        <v>65</v>
      </c>
      <c r="AA303" t="s">
        <v>1020</v>
      </c>
      <c r="AD303" t="s">
        <v>1021</v>
      </c>
      <c r="AI303">
        <v>22</v>
      </c>
      <c r="AJ303">
        <v>18</v>
      </c>
      <c r="AM303">
        <v>4</v>
      </c>
      <c r="AN303">
        <v>10</v>
      </c>
      <c r="AO303">
        <v>0</v>
      </c>
      <c r="AP303">
        <v>102</v>
      </c>
      <c r="AQ303">
        <v>7</v>
      </c>
      <c r="AS303" s="14">
        <f t="shared" si="20"/>
        <v>22.75</v>
      </c>
      <c r="AT303" s="15">
        <f t="shared" si="21"/>
        <v>17352.253100000002</v>
      </c>
      <c r="AU303" s="14">
        <f t="shared" si="22"/>
        <v>4.5</v>
      </c>
      <c r="AV303" s="14">
        <f t="shared" si="23"/>
        <v>102.375</v>
      </c>
      <c r="AW303" s="14">
        <f t="shared" si="24"/>
        <v>102.35</v>
      </c>
      <c r="BL303" t="s">
        <v>117</v>
      </c>
      <c r="BM303" t="s">
        <v>244</v>
      </c>
    </row>
    <row r="304" spans="1:69" ht="30" x14ac:dyDescent="0.25">
      <c r="A304">
        <v>303</v>
      </c>
      <c r="B304">
        <v>74</v>
      </c>
      <c r="C304" s="2" t="s">
        <v>219</v>
      </c>
      <c r="D304" s="53"/>
      <c r="E304" s="58"/>
      <c r="F304" t="s">
        <v>716</v>
      </c>
      <c r="H304" t="s">
        <v>999</v>
      </c>
      <c r="J304" s="25">
        <v>303</v>
      </c>
      <c r="L304" s="2" t="s">
        <v>70</v>
      </c>
      <c r="M304" s="2" t="s">
        <v>71</v>
      </c>
      <c r="Q304" t="s">
        <v>1022</v>
      </c>
      <c r="S304" t="s">
        <v>2564</v>
      </c>
      <c r="T304" t="s">
        <v>1023</v>
      </c>
      <c r="W304" t="s">
        <v>1024</v>
      </c>
      <c r="AA304" t="s">
        <v>1019</v>
      </c>
      <c r="AD304" t="s">
        <v>65</v>
      </c>
      <c r="AI304">
        <v>14</v>
      </c>
      <c r="AJ304">
        <v>2</v>
      </c>
      <c r="AM304">
        <v>6</v>
      </c>
      <c r="AN304">
        <v>0</v>
      </c>
      <c r="AO304">
        <v>0</v>
      </c>
      <c r="AP304">
        <v>84</v>
      </c>
      <c r="AQ304">
        <v>10</v>
      </c>
      <c r="AS304" s="14">
        <f t="shared" si="20"/>
        <v>14.083333333333334</v>
      </c>
      <c r="AT304" s="15">
        <f t="shared" si="21"/>
        <v>10741.870966666667</v>
      </c>
      <c r="AU304" s="14">
        <f t="shared" si="22"/>
        <v>6</v>
      </c>
      <c r="AV304" s="14">
        <f t="shared" si="23"/>
        <v>84.5</v>
      </c>
      <c r="AW304" s="14">
        <f t="shared" si="24"/>
        <v>84.5</v>
      </c>
      <c r="BL304" t="s">
        <v>117</v>
      </c>
      <c r="BM304" t="s">
        <v>244</v>
      </c>
    </row>
    <row r="305" spans="1:68" ht="30" x14ac:dyDescent="0.25">
      <c r="A305">
        <v>304</v>
      </c>
      <c r="B305">
        <v>75</v>
      </c>
      <c r="C305" s="2" t="s">
        <v>219</v>
      </c>
      <c r="D305" s="53"/>
      <c r="E305" s="58"/>
      <c r="F305" t="s">
        <v>716</v>
      </c>
      <c r="H305" t="s">
        <v>999</v>
      </c>
      <c r="J305" s="27">
        <v>304</v>
      </c>
      <c r="L305" s="2" t="s">
        <v>70</v>
      </c>
      <c r="M305" s="2" t="s">
        <v>71</v>
      </c>
      <c r="Q305" t="s">
        <v>1025</v>
      </c>
      <c r="S305" t="s">
        <v>2565</v>
      </c>
      <c r="T305" t="s">
        <v>1020</v>
      </c>
      <c r="U305" t="s">
        <v>1027</v>
      </c>
      <c r="W305" t="s">
        <v>325</v>
      </c>
      <c r="AA305" t="s">
        <v>1019</v>
      </c>
      <c r="AB305" t="s">
        <v>1026</v>
      </c>
      <c r="AD305" t="s">
        <v>1021</v>
      </c>
      <c r="AI305">
        <v>15</v>
      </c>
      <c r="AJ305">
        <v>11</v>
      </c>
      <c r="AM305">
        <v>5</v>
      </c>
      <c r="AN305">
        <v>15</v>
      </c>
      <c r="AO305">
        <v>6</v>
      </c>
      <c r="AP305">
        <v>89</v>
      </c>
      <c r="AQ305">
        <v>5</v>
      </c>
      <c r="AS305" s="14">
        <f t="shared" si="20"/>
        <v>15.458333333333334</v>
      </c>
      <c r="AT305" s="15">
        <f t="shared" si="21"/>
        <v>11790.633516666667</v>
      </c>
      <c r="AU305" s="14">
        <f t="shared" si="22"/>
        <v>5.7750000000000004</v>
      </c>
      <c r="AV305" s="14">
        <f t="shared" si="23"/>
        <v>89.271875000000009</v>
      </c>
      <c r="AW305" s="14">
        <f t="shared" si="24"/>
        <v>89.25</v>
      </c>
      <c r="BL305" t="s">
        <v>167</v>
      </c>
      <c r="BM305" t="s">
        <v>244</v>
      </c>
    </row>
    <row r="306" spans="1:68" ht="30" x14ac:dyDescent="0.25">
      <c r="A306">
        <v>305</v>
      </c>
      <c r="B306">
        <v>75</v>
      </c>
      <c r="C306" s="2" t="s">
        <v>219</v>
      </c>
      <c r="D306" s="53"/>
      <c r="E306" s="58"/>
      <c r="F306" t="s">
        <v>716</v>
      </c>
      <c r="H306" t="s">
        <v>999</v>
      </c>
      <c r="J306" s="27">
        <v>305</v>
      </c>
      <c r="L306" s="2" t="s">
        <v>70</v>
      </c>
      <c r="M306" s="2" t="s">
        <v>71</v>
      </c>
      <c r="Q306" t="s">
        <v>1028</v>
      </c>
      <c r="S306" t="s">
        <v>2564</v>
      </c>
      <c r="T306" t="s">
        <v>616</v>
      </c>
      <c r="W306" t="s">
        <v>65</v>
      </c>
      <c r="AA306" t="s">
        <v>1019</v>
      </c>
      <c r="AD306" t="s">
        <v>117</v>
      </c>
      <c r="AI306">
        <v>13</v>
      </c>
      <c r="AJ306">
        <v>9</v>
      </c>
      <c r="AM306">
        <v>5</v>
      </c>
      <c r="AN306">
        <v>15</v>
      </c>
      <c r="AO306">
        <v>6</v>
      </c>
      <c r="AP306">
        <v>77</v>
      </c>
      <c r="AQ306">
        <v>5</v>
      </c>
      <c r="AS306" s="14">
        <f t="shared" si="20"/>
        <v>13.375</v>
      </c>
      <c r="AT306" s="15">
        <f t="shared" si="21"/>
        <v>10201.59935</v>
      </c>
      <c r="AU306" s="14">
        <f t="shared" si="22"/>
        <v>5.7750000000000004</v>
      </c>
      <c r="AV306" s="14">
        <f t="shared" si="23"/>
        <v>77.240625000000009</v>
      </c>
      <c r="AW306" s="14">
        <f t="shared" si="24"/>
        <v>77.25</v>
      </c>
      <c r="BL306" t="s">
        <v>117</v>
      </c>
    </row>
    <row r="307" spans="1:68" ht="30" x14ac:dyDescent="0.25">
      <c r="A307">
        <v>306</v>
      </c>
      <c r="B307">
        <v>75</v>
      </c>
      <c r="C307" s="2" t="s">
        <v>219</v>
      </c>
      <c r="D307" s="53"/>
      <c r="E307" s="58"/>
      <c r="F307" t="s">
        <v>716</v>
      </c>
      <c r="H307" t="s">
        <v>999</v>
      </c>
      <c r="J307" s="25">
        <v>306</v>
      </c>
      <c r="L307" s="2" t="s">
        <v>70</v>
      </c>
      <c r="M307" s="2" t="s">
        <v>71</v>
      </c>
      <c r="Q307" t="s">
        <v>1029</v>
      </c>
      <c r="S307" t="s">
        <v>2564</v>
      </c>
      <c r="T307" t="s">
        <v>1023</v>
      </c>
      <c r="U307" t="s">
        <v>1030</v>
      </c>
      <c r="W307" t="s">
        <v>144</v>
      </c>
      <c r="AA307" t="s">
        <v>144</v>
      </c>
      <c r="AB307" t="s">
        <v>1031</v>
      </c>
      <c r="AD307" t="s">
        <v>117</v>
      </c>
      <c r="AI307">
        <v>46</v>
      </c>
      <c r="AJ307">
        <v>15</v>
      </c>
      <c r="AM307">
        <v>6</v>
      </c>
      <c r="AN307">
        <v>0</v>
      </c>
      <c r="AO307">
        <v>0</v>
      </c>
      <c r="AP307">
        <v>279</v>
      </c>
      <c r="AQ307">
        <v>15</v>
      </c>
      <c r="AS307" s="14">
        <f t="shared" si="20"/>
        <v>46.625</v>
      </c>
      <c r="AT307" s="15">
        <f t="shared" si="21"/>
        <v>35562.584650000004</v>
      </c>
      <c r="AU307" s="14">
        <f t="shared" si="22"/>
        <v>6</v>
      </c>
      <c r="AV307" s="14">
        <f t="shared" si="23"/>
        <v>279.75</v>
      </c>
      <c r="AW307" s="14">
        <f t="shared" si="24"/>
        <v>279.75</v>
      </c>
      <c r="BL307" t="s">
        <v>117</v>
      </c>
    </row>
    <row r="308" spans="1:68" ht="45" x14ac:dyDescent="0.25">
      <c r="A308">
        <v>307</v>
      </c>
      <c r="B308">
        <v>75</v>
      </c>
      <c r="C308" s="2" t="s">
        <v>219</v>
      </c>
      <c r="D308" s="53"/>
      <c r="E308" s="58"/>
      <c r="F308" t="s">
        <v>716</v>
      </c>
      <c r="H308" t="s">
        <v>999</v>
      </c>
      <c r="J308" s="27">
        <v>307</v>
      </c>
      <c r="L308" s="2" t="s">
        <v>70</v>
      </c>
      <c r="M308" s="2" t="s">
        <v>636</v>
      </c>
      <c r="N308" t="s">
        <v>86</v>
      </c>
      <c r="Q308" t="s">
        <v>1032</v>
      </c>
      <c r="S308" t="s">
        <v>2564</v>
      </c>
      <c r="T308" t="s">
        <v>956</v>
      </c>
      <c r="W308" t="s">
        <v>85</v>
      </c>
      <c r="AA308" t="s">
        <v>296</v>
      </c>
      <c r="AD308" t="s">
        <v>117</v>
      </c>
      <c r="AI308">
        <v>5</v>
      </c>
      <c r="AJ308">
        <v>3</v>
      </c>
      <c r="AM308">
        <v>9</v>
      </c>
      <c r="AN308">
        <v>0</v>
      </c>
      <c r="AO308">
        <v>0</v>
      </c>
      <c r="AP308">
        <v>46</v>
      </c>
      <c r="AQ308">
        <v>2</v>
      </c>
      <c r="AS308" s="14">
        <f t="shared" si="20"/>
        <v>5.125</v>
      </c>
      <c r="AT308" s="15">
        <f t="shared" si="21"/>
        <v>3909.02405</v>
      </c>
      <c r="AU308" s="14">
        <f t="shared" si="22"/>
        <v>9</v>
      </c>
      <c r="AV308" s="14">
        <f t="shared" si="23"/>
        <v>46.125</v>
      </c>
      <c r="AW308" s="14">
        <f t="shared" si="24"/>
        <v>46.1</v>
      </c>
      <c r="BL308" t="s">
        <v>117</v>
      </c>
    </row>
    <row r="309" spans="1:68" x14ac:dyDescent="0.25">
      <c r="A309">
        <v>308</v>
      </c>
      <c r="B309">
        <v>76</v>
      </c>
      <c r="C309" s="2" t="s">
        <v>219</v>
      </c>
      <c r="D309" s="53"/>
      <c r="E309" s="58"/>
      <c r="F309" t="s">
        <v>716</v>
      </c>
      <c r="H309" t="s">
        <v>999</v>
      </c>
      <c r="J309" s="27">
        <v>308</v>
      </c>
      <c r="L309" s="7" t="s">
        <v>12</v>
      </c>
      <c r="O309" t="s">
        <v>86</v>
      </c>
      <c r="P309">
        <v>307</v>
      </c>
      <c r="S309" t="s">
        <v>2564</v>
      </c>
      <c r="AR309">
        <v>60</v>
      </c>
      <c r="AS309" s="14">
        <f t="shared" si="20"/>
        <v>0</v>
      </c>
      <c r="AT309" s="15">
        <f t="shared" si="21"/>
        <v>0</v>
      </c>
      <c r="AU309" s="14">
        <f t="shared" si="22"/>
        <v>0</v>
      </c>
      <c r="AV309" s="14">
        <f t="shared" si="23"/>
        <v>0</v>
      </c>
      <c r="AW309" s="14">
        <f t="shared" si="24"/>
        <v>0</v>
      </c>
    </row>
    <row r="310" spans="1:68" ht="45" x14ac:dyDescent="0.25">
      <c r="A310">
        <v>309</v>
      </c>
      <c r="B310">
        <v>76</v>
      </c>
      <c r="C310" s="2" t="s">
        <v>219</v>
      </c>
      <c r="D310" s="53"/>
      <c r="E310" s="58"/>
      <c r="F310" t="s">
        <v>716</v>
      </c>
      <c r="H310" t="s">
        <v>999</v>
      </c>
      <c r="J310" s="27">
        <v>309</v>
      </c>
      <c r="L310" s="2" t="s">
        <v>1033</v>
      </c>
      <c r="M310" s="2" t="s">
        <v>636</v>
      </c>
      <c r="N310" t="s">
        <v>86</v>
      </c>
      <c r="Q310" t="s">
        <v>1034</v>
      </c>
      <c r="S310" t="s">
        <v>2564</v>
      </c>
      <c r="T310" t="s">
        <v>65</v>
      </c>
      <c r="W310" t="s">
        <v>1019</v>
      </c>
      <c r="AA310" t="s">
        <v>956</v>
      </c>
      <c r="AB310" t="s">
        <v>85</v>
      </c>
      <c r="AD310" t="s">
        <v>114</v>
      </c>
      <c r="AI310">
        <v>15</v>
      </c>
      <c r="AJ310">
        <v>5</v>
      </c>
      <c r="AM310">
        <v>9</v>
      </c>
      <c r="AN310">
        <v>0</v>
      </c>
      <c r="AO310">
        <v>0</v>
      </c>
      <c r="AP310">
        <v>136</v>
      </c>
      <c r="AQ310">
        <v>17</v>
      </c>
      <c r="AS310" s="14">
        <f t="shared" si="20"/>
        <v>15.208333333333334</v>
      </c>
      <c r="AT310" s="15">
        <f t="shared" si="21"/>
        <v>11599.949416666666</v>
      </c>
      <c r="AU310" s="14">
        <f t="shared" si="22"/>
        <v>9</v>
      </c>
      <c r="AV310" s="14">
        <f t="shared" si="23"/>
        <v>136.875</v>
      </c>
      <c r="AW310" s="14">
        <f t="shared" si="24"/>
        <v>136.85</v>
      </c>
      <c r="BL310" t="s">
        <v>117</v>
      </c>
    </row>
    <row r="311" spans="1:68" x14ac:dyDescent="0.25">
      <c r="A311" s="63">
        <v>310</v>
      </c>
      <c r="B311">
        <v>76</v>
      </c>
      <c r="C311" s="2" t="s">
        <v>219</v>
      </c>
      <c r="D311" s="53"/>
      <c r="E311" s="58"/>
      <c r="F311" t="s">
        <v>716</v>
      </c>
      <c r="H311" t="s">
        <v>999</v>
      </c>
      <c r="J311" s="69">
        <v>310</v>
      </c>
      <c r="L311" s="7" t="s">
        <v>12</v>
      </c>
      <c r="O311" t="s">
        <v>86</v>
      </c>
      <c r="P311">
        <v>309</v>
      </c>
      <c r="S311" t="s">
        <v>2564</v>
      </c>
      <c r="AR311">
        <v>260</v>
      </c>
      <c r="AS311" s="14">
        <f t="shared" si="20"/>
        <v>0</v>
      </c>
      <c r="AT311" s="15">
        <f t="shared" si="21"/>
        <v>0</v>
      </c>
      <c r="AU311" s="14">
        <f t="shared" si="22"/>
        <v>0</v>
      </c>
      <c r="AV311" s="14">
        <f t="shared" si="23"/>
        <v>0</v>
      </c>
      <c r="AW311" s="14">
        <f t="shared" si="24"/>
        <v>0</v>
      </c>
      <c r="AX311" t="s">
        <v>1795</v>
      </c>
      <c r="AY311" t="s">
        <v>1035</v>
      </c>
      <c r="AZ311" s="12">
        <f>SUM(AS298:AS311)</f>
        <v>239.29166666666669</v>
      </c>
      <c r="BA311" t="s">
        <v>1036</v>
      </c>
      <c r="BB311">
        <v>320</v>
      </c>
      <c r="BC311" s="12">
        <f>SUM(AV298:AV311)</f>
        <v>1378.3572916666667</v>
      </c>
      <c r="BD311">
        <v>19</v>
      </c>
      <c r="BE311">
        <v>2</v>
      </c>
      <c r="BF311">
        <v>4</v>
      </c>
      <c r="BG311">
        <v>6</v>
      </c>
      <c r="BH311" s="12">
        <f>BD311+BF311+(BE311+BG311)/12</f>
        <v>23.666666666666668</v>
      </c>
    </row>
    <row r="312" spans="1:68" ht="30" x14ac:dyDescent="0.25">
      <c r="A312">
        <v>311</v>
      </c>
      <c r="B312">
        <v>77</v>
      </c>
      <c r="C312" s="2" t="s">
        <v>219</v>
      </c>
      <c r="D312" s="53">
        <v>34</v>
      </c>
      <c r="E312" s="58">
        <v>34</v>
      </c>
      <c r="F312" t="s">
        <v>1037</v>
      </c>
      <c r="H312" t="s">
        <v>1038</v>
      </c>
      <c r="I312" t="s">
        <v>1039</v>
      </c>
      <c r="J312" s="27">
        <v>311</v>
      </c>
      <c r="L312" s="2" t="s">
        <v>70</v>
      </c>
      <c r="M312" s="2" t="s">
        <v>71</v>
      </c>
      <c r="Q312" t="s">
        <v>1040</v>
      </c>
      <c r="S312" t="s">
        <v>2564</v>
      </c>
      <c r="T312" t="s">
        <v>1041</v>
      </c>
      <c r="W312" t="s">
        <v>91</v>
      </c>
      <c r="X312" t="s">
        <v>1042</v>
      </c>
      <c r="AA312" t="s">
        <v>296</v>
      </c>
      <c r="AD312" t="s">
        <v>1043</v>
      </c>
      <c r="AI312">
        <v>18</v>
      </c>
      <c r="AJ312">
        <v>13</v>
      </c>
      <c r="AM312">
        <v>5</v>
      </c>
      <c r="AN312">
        <v>12</v>
      </c>
      <c r="AO312">
        <v>0</v>
      </c>
      <c r="AP312">
        <v>103</v>
      </c>
      <c r="AQ312">
        <v>17</v>
      </c>
      <c r="AS312" s="14">
        <f t="shared" si="20"/>
        <v>18.541666666666668</v>
      </c>
      <c r="AT312" s="15">
        <f t="shared" si="21"/>
        <v>14142.404083333335</v>
      </c>
      <c r="AU312" s="14">
        <f t="shared" si="22"/>
        <v>5.6</v>
      </c>
      <c r="AV312" s="14">
        <f t="shared" si="23"/>
        <v>103.83333333333333</v>
      </c>
      <c r="AW312" s="14">
        <f t="shared" si="24"/>
        <v>103.85</v>
      </c>
      <c r="BL312" t="s">
        <v>167</v>
      </c>
      <c r="BM312" t="s">
        <v>168</v>
      </c>
    </row>
    <row r="313" spans="1:68" x14ac:dyDescent="0.25">
      <c r="A313">
        <v>312</v>
      </c>
      <c r="B313">
        <v>78</v>
      </c>
      <c r="C313" s="2" t="s">
        <v>219</v>
      </c>
      <c r="D313" s="53"/>
      <c r="E313" s="58"/>
      <c r="F313" t="s">
        <v>1037</v>
      </c>
      <c r="H313" t="s">
        <v>1038</v>
      </c>
      <c r="I313" t="s">
        <v>1039</v>
      </c>
      <c r="J313" s="25">
        <v>312</v>
      </c>
      <c r="L313" s="2" t="s">
        <v>1044</v>
      </c>
      <c r="M313" s="6" t="s">
        <v>119</v>
      </c>
      <c r="Q313" t="s">
        <v>279</v>
      </c>
      <c r="S313" t="s">
        <v>2564</v>
      </c>
      <c r="T313" t="s">
        <v>1167</v>
      </c>
      <c r="W313" t="s">
        <v>1046</v>
      </c>
      <c r="AA313" t="s">
        <v>1046</v>
      </c>
      <c r="AD313" t="s">
        <v>1046</v>
      </c>
      <c r="AI313">
        <v>36</v>
      </c>
      <c r="AJ313">
        <v>20</v>
      </c>
      <c r="AM313">
        <v>5</v>
      </c>
      <c r="AN313">
        <v>4</v>
      </c>
      <c r="AO313">
        <v>6</v>
      </c>
      <c r="AP313">
        <v>182</v>
      </c>
      <c r="AQ313">
        <v>9</v>
      </c>
      <c r="AS313" s="14">
        <f t="shared" si="20"/>
        <v>36.833333333333336</v>
      </c>
      <c r="AT313" s="15">
        <f t="shared" si="21"/>
        <v>28094.124066666667</v>
      </c>
      <c r="AU313" s="14">
        <f t="shared" si="22"/>
        <v>5.2250000000000005</v>
      </c>
      <c r="AV313" s="14">
        <f t="shared" si="23"/>
        <v>192.45416666666671</v>
      </c>
      <c r="AW313" s="14">
        <f t="shared" si="24"/>
        <v>182.45</v>
      </c>
      <c r="AX313" t="s">
        <v>1884</v>
      </c>
      <c r="AY313" t="s">
        <v>1047</v>
      </c>
      <c r="AZ313" s="12">
        <f>SUM(AS312:AS313)</f>
        <v>55.375</v>
      </c>
      <c r="BA313" t="s">
        <v>1048</v>
      </c>
      <c r="BB313">
        <v>0</v>
      </c>
      <c r="BC313">
        <f>SUM(AV312:AV313)</f>
        <v>296.28750000000002</v>
      </c>
      <c r="BD313">
        <v>0</v>
      </c>
      <c r="BE313">
        <v>4</v>
      </c>
      <c r="BF313">
        <v>0</v>
      </c>
      <c r="BG313">
        <v>0</v>
      </c>
      <c r="BH313" s="12">
        <f>BD313+BF313+(BE313+BG313)/12</f>
        <v>0.33333333333333331</v>
      </c>
      <c r="BL313" t="s">
        <v>167</v>
      </c>
      <c r="BM313" t="s">
        <v>168</v>
      </c>
    </row>
    <row r="314" spans="1:68" ht="30" x14ac:dyDescent="0.25">
      <c r="A314">
        <v>313</v>
      </c>
      <c r="B314">
        <v>78</v>
      </c>
      <c r="C314" s="2" t="s">
        <v>219</v>
      </c>
      <c r="D314" s="53">
        <v>35</v>
      </c>
      <c r="E314" s="58">
        <v>35</v>
      </c>
      <c r="F314" t="s">
        <v>1049</v>
      </c>
      <c r="G314" t="s">
        <v>200</v>
      </c>
      <c r="H314" t="s">
        <v>1050</v>
      </c>
      <c r="I314" t="s">
        <v>1051</v>
      </c>
      <c r="J314" s="25">
        <v>313</v>
      </c>
      <c r="L314" s="2" t="s">
        <v>1044</v>
      </c>
      <c r="M314" s="6" t="s">
        <v>747</v>
      </c>
      <c r="N314" t="s">
        <v>86</v>
      </c>
      <c r="Q314" t="s">
        <v>459</v>
      </c>
      <c r="S314" t="s">
        <v>2564</v>
      </c>
      <c r="T314" t="s">
        <v>964</v>
      </c>
      <c r="W314" t="s">
        <v>616</v>
      </c>
      <c r="X314" t="s">
        <v>1052</v>
      </c>
      <c r="AA314" t="s">
        <v>1053</v>
      </c>
      <c r="AD314" t="s">
        <v>1046</v>
      </c>
      <c r="AI314">
        <v>19</v>
      </c>
      <c r="AJ314">
        <v>11</v>
      </c>
      <c r="AM314">
        <v>8</v>
      </c>
      <c r="AN314">
        <v>5</v>
      </c>
      <c r="AO314">
        <v>0</v>
      </c>
      <c r="AP314">
        <v>160</v>
      </c>
      <c r="AQ314">
        <v>11</v>
      </c>
      <c r="AS314" s="14">
        <f t="shared" si="20"/>
        <v>19.458333333333332</v>
      </c>
      <c r="AT314" s="15">
        <f t="shared" si="21"/>
        <v>14841.579116666666</v>
      </c>
      <c r="AU314" s="14">
        <f t="shared" si="22"/>
        <v>8.25</v>
      </c>
      <c r="AV314" s="14">
        <f t="shared" si="23"/>
        <v>160.53125</v>
      </c>
      <c r="AW314" s="14">
        <f t="shared" si="24"/>
        <v>160.55000000000001</v>
      </c>
      <c r="BL314" t="s">
        <v>1056</v>
      </c>
      <c r="BM314" t="s">
        <v>117</v>
      </c>
    </row>
    <row r="315" spans="1:68" x14ac:dyDescent="0.25">
      <c r="A315">
        <v>314</v>
      </c>
      <c r="B315">
        <v>78</v>
      </c>
      <c r="C315" s="2" t="s">
        <v>219</v>
      </c>
      <c r="D315" s="53"/>
      <c r="E315" s="58"/>
      <c r="F315" t="s">
        <v>1049</v>
      </c>
      <c r="G315" t="s">
        <v>200</v>
      </c>
      <c r="H315" t="s">
        <v>1050</v>
      </c>
      <c r="I315" t="s">
        <v>1051</v>
      </c>
      <c r="J315" s="25">
        <v>314</v>
      </c>
      <c r="L315" s="7" t="s">
        <v>12</v>
      </c>
      <c r="O315" t="s">
        <v>86</v>
      </c>
      <c r="P315">
        <v>313</v>
      </c>
      <c r="AR315">
        <v>50</v>
      </c>
      <c r="AS315" s="14">
        <f t="shared" si="20"/>
        <v>0</v>
      </c>
      <c r="AT315" s="15">
        <f t="shared" si="21"/>
        <v>0</v>
      </c>
      <c r="AU315" s="14">
        <f t="shared" si="22"/>
        <v>0</v>
      </c>
      <c r="AV315" s="14">
        <f t="shared" si="23"/>
        <v>0</v>
      </c>
      <c r="AW315" s="14">
        <f t="shared" si="24"/>
        <v>0</v>
      </c>
      <c r="AX315" t="s">
        <v>1858</v>
      </c>
      <c r="AY315" t="s">
        <v>1054</v>
      </c>
      <c r="AZ315" s="12">
        <f>SUM(AS314:AS315)</f>
        <v>19.458333333333332</v>
      </c>
      <c r="BA315" t="s">
        <v>1055</v>
      </c>
      <c r="BB315">
        <v>50</v>
      </c>
      <c r="BC315" s="12">
        <f>SUM(AV314:AV315)</f>
        <v>160.53125</v>
      </c>
      <c r="BD315">
        <v>2</v>
      </c>
      <c r="BE315">
        <v>3</v>
      </c>
      <c r="BF315">
        <v>0</v>
      </c>
      <c r="BG315">
        <v>8</v>
      </c>
      <c r="BH315" s="12">
        <f>BD315+BF315+(BE315+BG315)/12</f>
        <v>2.9166666666666665</v>
      </c>
    </row>
    <row r="316" spans="1:68" x14ac:dyDescent="0.25">
      <c r="A316">
        <v>315</v>
      </c>
      <c r="B316">
        <v>79</v>
      </c>
      <c r="C316" s="2" t="s">
        <v>219</v>
      </c>
      <c r="D316" s="53">
        <v>36</v>
      </c>
      <c r="E316" s="58">
        <v>36</v>
      </c>
      <c r="F316" t="s">
        <v>1058</v>
      </c>
      <c r="G316" t="s">
        <v>1059</v>
      </c>
      <c r="H316" t="s">
        <v>1050</v>
      </c>
      <c r="J316" s="31">
        <v>315</v>
      </c>
      <c r="L316" s="7" t="s">
        <v>678</v>
      </c>
      <c r="M316" s="6" t="s">
        <v>679</v>
      </c>
      <c r="Q316" t="s">
        <v>511</v>
      </c>
      <c r="S316" t="s">
        <v>2564</v>
      </c>
      <c r="T316" t="s">
        <v>760</v>
      </c>
      <c r="U316" t="s">
        <v>1062</v>
      </c>
      <c r="W316" t="s">
        <v>341</v>
      </c>
      <c r="AA316" t="s">
        <v>159</v>
      </c>
      <c r="AD316" t="s">
        <v>159</v>
      </c>
      <c r="AI316">
        <v>11</v>
      </c>
      <c r="AJ316">
        <v>18</v>
      </c>
      <c r="AM316">
        <v>3</v>
      </c>
      <c r="AN316">
        <v>8</v>
      </c>
      <c r="AO316">
        <v>6</v>
      </c>
      <c r="AP316">
        <v>40</v>
      </c>
      <c r="AQ316">
        <v>5</v>
      </c>
      <c r="AS316" s="14">
        <f t="shared" si="20"/>
        <v>11.75</v>
      </c>
      <c r="AT316" s="15">
        <f t="shared" si="21"/>
        <v>8962.1527000000006</v>
      </c>
      <c r="AU316" s="14">
        <f t="shared" si="22"/>
        <v>3.4249999999999998</v>
      </c>
      <c r="AV316" s="14">
        <f t="shared" si="23"/>
        <v>40.243749999999999</v>
      </c>
      <c r="AW316" s="14">
        <f t="shared" si="24"/>
        <v>40.25</v>
      </c>
    </row>
    <row r="317" spans="1:68" x14ac:dyDescent="0.25">
      <c r="A317">
        <v>316</v>
      </c>
      <c r="B317">
        <v>79</v>
      </c>
      <c r="C317" s="2" t="s">
        <v>219</v>
      </c>
      <c r="D317" s="53"/>
      <c r="E317" s="58"/>
      <c r="F317" t="s">
        <v>1058</v>
      </c>
      <c r="G317" t="s">
        <v>1059</v>
      </c>
      <c r="H317" t="s">
        <v>1050</v>
      </c>
      <c r="J317" s="27">
        <v>316</v>
      </c>
      <c r="L317" s="7" t="s">
        <v>678</v>
      </c>
      <c r="M317" s="6" t="s">
        <v>679</v>
      </c>
      <c r="Q317" t="s">
        <v>1063</v>
      </c>
      <c r="S317" t="s">
        <v>2564</v>
      </c>
      <c r="T317" t="s">
        <v>65</v>
      </c>
      <c r="W317" t="s">
        <v>607</v>
      </c>
      <c r="AA317" t="s">
        <v>100</v>
      </c>
      <c r="AD317" t="s">
        <v>820</v>
      </c>
      <c r="AE317" t="s">
        <v>1064</v>
      </c>
      <c r="AI317">
        <v>1</v>
      </c>
      <c r="AJ317">
        <v>19</v>
      </c>
      <c r="AM317">
        <v>5</v>
      </c>
      <c r="AN317">
        <v>10</v>
      </c>
      <c r="AO317">
        <v>0</v>
      </c>
      <c r="AP317">
        <v>10</v>
      </c>
      <c r="AQ317">
        <v>13</v>
      </c>
      <c r="AS317" s="14">
        <f t="shared" si="20"/>
        <v>1.7916666666666665</v>
      </c>
      <c r="AT317" s="15">
        <f t="shared" si="21"/>
        <v>1366.5693833333332</v>
      </c>
      <c r="AU317" s="14">
        <f t="shared" si="22"/>
        <v>5.5</v>
      </c>
      <c r="AV317" s="14">
        <f t="shared" si="23"/>
        <v>9.8541666666666661</v>
      </c>
      <c r="AW317" s="14">
        <f t="shared" si="24"/>
        <v>10.65</v>
      </c>
      <c r="AX317" t="s">
        <v>1859</v>
      </c>
      <c r="AY317" t="s">
        <v>1065</v>
      </c>
      <c r="AZ317" s="12">
        <f>SUM(AS316:AS317)</f>
        <v>13.541666666666666</v>
      </c>
      <c r="BA317" t="s">
        <v>1066</v>
      </c>
      <c r="BB317">
        <v>0</v>
      </c>
      <c r="BC317" s="12">
        <f>SUM(AV316:AV317)</f>
        <v>50.097916666666663</v>
      </c>
      <c r="BD317">
        <v>0</v>
      </c>
      <c r="BE317">
        <v>8</v>
      </c>
      <c r="BF317">
        <v>0</v>
      </c>
      <c r="BG317">
        <v>0</v>
      </c>
      <c r="BH317" s="12">
        <f>BD317+BF317+(BE317+BG317)/12</f>
        <v>0.66666666666666663</v>
      </c>
      <c r="BL317" t="s">
        <v>820</v>
      </c>
    </row>
    <row r="318" spans="1:68" x14ac:dyDescent="0.25">
      <c r="A318">
        <v>317</v>
      </c>
      <c r="B318">
        <v>80</v>
      </c>
      <c r="C318" s="2" t="s">
        <v>219</v>
      </c>
      <c r="D318" s="53">
        <v>37</v>
      </c>
      <c r="E318" s="58">
        <v>37</v>
      </c>
      <c r="F318" t="s">
        <v>1067</v>
      </c>
      <c r="H318" t="s">
        <v>1068</v>
      </c>
      <c r="J318" s="31">
        <v>317</v>
      </c>
      <c r="L318" s="7" t="s">
        <v>1069</v>
      </c>
      <c r="M318" s="6" t="s">
        <v>130</v>
      </c>
      <c r="Q318" t="s">
        <v>100</v>
      </c>
      <c r="S318" t="s">
        <v>2564</v>
      </c>
      <c r="T318" t="s">
        <v>1070</v>
      </c>
      <c r="W318" t="s">
        <v>206</v>
      </c>
      <c r="AA318" t="s">
        <v>207</v>
      </c>
      <c r="AD318" t="s">
        <v>84</v>
      </c>
      <c r="AI318">
        <v>7</v>
      </c>
      <c r="AJ318">
        <v>12</v>
      </c>
      <c r="AM318">
        <v>0</v>
      </c>
      <c r="AN318">
        <v>6</v>
      </c>
      <c r="AO318">
        <v>0</v>
      </c>
      <c r="AP318">
        <v>2</v>
      </c>
      <c r="AQ318">
        <v>5</v>
      </c>
      <c r="AS318" s="14">
        <f t="shared" si="20"/>
        <v>7.5</v>
      </c>
      <c r="AT318" s="15">
        <f t="shared" si="21"/>
        <v>5720.5230000000001</v>
      </c>
      <c r="AU318" s="14">
        <f t="shared" si="22"/>
        <v>0.3</v>
      </c>
      <c r="AV318" s="14">
        <f t="shared" si="23"/>
        <v>2.25</v>
      </c>
      <c r="AW318" s="14">
        <f t="shared" si="24"/>
        <v>2.25</v>
      </c>
      <c r="BL318" t="s">
        <v>1074</v>
      </c>
      <c r="BM318" t="s">
        <v>287</v>
      </c>
      <c r="BP318" t="s">
        <v>1075</v>
      </c>
    </row>
    <row r="319" spans="1:68" x14ac:dyDescent="0.25">
      <c r="A319">
        <v>318</v>
      </c>
      <c r="B319">
        <v>80</v>
      </c>
      <c r="C319" s="2" t="s">
        <v>219</v>
      </c>
      <c r="D319" s="53"/>
      <c r="E319" s="58"/>
      <c r="F319" t="s">
        <v>1067</v>
      </c>
      <c r="H319" t="s">
        <v>1068</v>
      </c>
      <c r="J319" s="31">
        <v>318</v>
      </c>
      <c r="L319" s="7" t="s">
        <v>692</v>
      </c>
      <c r="M319" s="6" t="s">
        <v>688</v>
      </c>
      <c r="S319" t="s">
        <v>2564</v>
      </c>
      <c r="T319" t="s">
        <v>417</v>
      </c>
      <c r="W319" t="s">
        <v>1071</v>
      </c>
      <c r="AA319" t="s">
        <v>417</v>
      </c>
      <c r="AD319" t="s">
        <v>417</v>
      </c>
      <c r="AI319">
        <v>1</v>
      </c>
      <c r="AJ319">
        <v>0</v>
      </c>
      <c r="AM319">
        <v>0</v>
      </c>
      <c r="AN319">
        <v>4</v>
      </c>
      <c r="AO319">
        <v>0</v>
      </c>
      <c r="AP319">
        <v>0</v>
      </c>
      <c r="AQ319">
        <v>4</v>
      </c>
      <c r="AS319" s="14">
        <f t="shared" si="20"/>
        <v>1</v>
      </c>
      <c r="AT319" s="15">
        <f t="shared" si="21"/>
        <v>762.7364</v>
      </c>
      <c r="AU319" s="14">
        <f t="shared" si="22"/>
        <v>0.2</v>
      </c>
      <c r="AV319" s="14">
        <f t="shared" si="23"/>
        <v>0.2</v>
      </c>
      <c r="AW319" s="14">
        <f t="shared" si="24"/>
        <v>0.2</v>
      </c>
      <c r="AX319" t="s">
        <v>1860</v>
      </c>
      <c r="AY319" t="s">
        <v>1072</v>
      </c>
      <c r="AZ319" s="12">
        <f>SUM(AS318:AS319)</f>
        <v>8.5</v>
      </c>
      <c r="BA319" t="s">
        <v>1073</v>
      </c>
      <c r="BB319">
        <v>0</v>
      </c>
      <c r="BC319" s="12">
        <f>SUM(AV318:AV319)</f>
        <v>2.4500000000000002</v>
      </c>
      <c r="BD319">
        <v>0</v>
      </c>
      <c r="BE319">
        <v>1</v>
      </c>
      <c r="BF319">
        <v>0</v>
      </c>
      <c r="BG319">
        <v>0</v>
      </c>
      <c r="BH319" s="12">
        <f>BD319+BF319+(BE319+BG319)/12</f>
        <v>8.3333333333333329E-2</v>
      </c>
      <c r="BL319" t="s">
        <v>687</v>
      </c>
    </row>
    <row r="320" spans="1:68" ht="30" x14ac:dyDescent="0.25">
      <c r="A320">
        <v>319</v>
      </c>
      <c r="B320">
        <v>80</v>
      </c>
      <c r="C320" s="2" t="s">
        <v>219</v>
      </c>
      <c r="D320" s="53">
        <v>38</v>
      </c>
      <c r="E320" s="58">
        <v>38</v>
      </c>
      <c r="F320" t="s">
        <v>227</v>
      </c>
      <c r="H320" t="s">
        <v>1077</v>
      </c>
      <c r="J320" s="25">
        <v>319</v>
      </c>
      <c r="L320" s="2" t="s">
        <v>70</v>
      </c>
      <c r="M320" s="2" t="s">
        <v>71</v>
      </c>
      <c r="Q320" t="s">
        <v>1078</v>
      </c>
      <c r="S320" t="s">
        <v>2565</v>
      </c>
      <c r="T320" t="s">
        <v>422</v>
      </c>
      <c r="W320" t="s">
        <v>324</v>
      </c>
      <c r="X320" t="s">
        <v>428</v>
      </c>
      <c r="AA320" t="s">
        <v>117</v>
      </c>
      <c r="AD320" t="s">
        <v>338</v>
      </c>
      <c r="AE320" t="s">
        <v>324</v>
      </c>
      <c r="AI320">
        <v>52</v>
      </c>
      <c r="AJ320">
        <v>11</v>
      </c>
      <c r="AM320">
        <v>6</v>
      </c>
      <c r="AN320">
        <v>12</v>
      </c>
      <c r="AO320">
        <v>0</v>
      </c>
      <c r="AP320">
        <v>346</v>
      </c>
      <c r="AQ320">
        <v>5</v>
      </c>
      <c r="AS320" s="14">
        <f t="shared" si="20"/>
        <v>52.458333333333336</v>
      </c>
      <c r="AT320" s="15">
        <f t="shared" si="21"/>
        <v>40011.880316666669</v>
      </c>
      <c r="AU320" s="14">
        <f t="shared" si="22"/>
        <v>6.6</v>
      </c>
      <c r="AV320" s="14">
        <f t="shared" si="23"/>
        <v>346.22500000000002</v>
      </c>
      <c r="AW320" s="14">
        <f t="shared" si="24"/>
        <v>346.25</v>
      </c>
      <c r="BL320" t="s">
        <v>117</v>
      </c>
      <c r="BM320" t="s">
        <v>167</v>
      </c>
    </row>
    <row r="321" spans="1:69" ht="30" x14ac:dyDescent="0.25">
      <c r="A321">
        <v>320</v>
      </c>
      <c r="B321">
        <v>81</v>
      </c>
      <c r="C321" s="2" t="s">
        <v>219</v>
      </c>
      <c r="D321" s="53"/>
      <c r="E321" s="58"/>
      <c r="F321" t="s">
        <v>227</v>
      </c>
      <c r="H321" t="s">
        <v>1077</v>
      </c>
      <c r="J321" s="25">
        <v>320</v>
      </c>
      <c r="L321" s="2" t="s">
        <v>70</v>
      </c>
      <c r="M321" s="2" t="s">
        <v>71</v>
      </c>
      <c r="Q321" t="s">
        <v>356</v>
      </c>
      <c r="S321" t="s">
        <v>2565</v>
      </c>
      <c r="T321" t="s">
        <v>117</v>
      </c>
      <c r="W321" t="s">
        <v>428</v>
      </c>
      <c r="AA321" t="s">
        <v>116</v>
      </c>
      <c r="AB321" t="s">
        <v>228</v>
      </c>
      <c r="AD321" t="s">
        <v>535</v>
      </c>
      <c r="AI321">
        <v>36</v>
      </c>
      <c r="AJ321">
        <v>21</v>
      </c>
      <c r="AM321">
        <v>6</v>
      </c>
      <c r="AN321">
        <v>15</v>
      </c>
      <c r="AO321">
        <v>0</v>
      </c>
      <c r="AP321">
        <v>275</v>
      </c>
      <c r="AQ321">
        <v>18</v>
      </c>
      <c r="AS321" s="14">
        <f t="shared" si="20"/>
        <v>36.875</v>
      </c>
      <c r="AT321" s="15">
        <f t="shared" si="21"/>
        <v>28125.904750000002</v>
      </c>
      <c r="AU321" s="14">
        <f t="shared" si="22"/>
        <v>6.75</v>
      </c>
      <c r="AV321" s="14">
        <f t="shared" si="23"/>
        <v>248.90625</v>
      </c>
      <c r="AW321" s="14">
        <f t="shared" si="24"/>
        <v>275.89999999999998</v>
      </c>
      <c r="BL321" t="s">
        <v>117</v>
      </c>
      <c r="BM321" t="s">
        <v>287</v>
      </c>
      <c r="BN321" t="s">
        <v>167</v>
      </c>
      <c r="BQ321" t="s">
        <v>218</v>
      </c>
    </row>
    <row r="322" spans="1:69" ht="30" x14ac:dyDescent="0.25">
      <c r="A322">
        <v>321</v>
      </c>
      <c r="B322">
        <v>81</v>
      </c>
      <c r="C322" s="2" t="s">
        <v>219</v>
      </c>
      <c r="D322" s="53"/>
      <c r="E322" s="58"/>
      <c r="F322" t="s">
        <v>227</v>
      </c>
      <c r="H322" t="s">
        <v>1077</v>
      </c>
      <c r="J322" s="25">
        <v>321</v>
      </c>
      <c r="L322" s="2" t="s">
        <v>70</v>
      </c>
      <c r="M322" s="2" t="s">
        <v>71</v>
      </c>
      <c r="Q322" t="s">
        <v>1079</v>
      </c>
      <c r="S322" t="s">
        <v>2565</v>
      </c>
      <c r="T322" t="s">
        <v>1081</v>
      </c>
      <c r="W322" t="s">
        <v>1082</v>
      </c>
      <c r="AA322" t="s">
        <v>607</v>
      </c>
      <c r="AD322" t="s">
        <v>116</v>
      </c>
      <c r="AI322">
        <v>28</v>
      </c>
      <c r="AJ322">
        <v>8</v>
      </c>
      <c r="AM322">
        <v>6</v>
      </c>
      <c r="AN322">
        <v>0</v>
      </c>
      <c r="AO322">
        <v>0</v>
      </c>
      <c r="AP322">
        <v>170</v>
      </c>
      <c r="AQ322">
        <v>0</v>
      </c>
      <c r="AS322" s="14">
        <f t="shared" ref="AS322:AS385" si="25">AI322+AJ322/24</f>
        <v>28.333333333333332</v>
      </c>
      <c r="AT322" s="15">
        <f t="shared" ref="AT322:AT385" si="26">AS322*7.627364*100</f>
        <v>21610.864666666665</v>
      </c>
      <c r="AU322" s="14">
        <f t="shared" ref="AU322:AU385" si="27">AM322+AN322/20+AO322/240</f>
        <v>6</v>
      </c>
      <c r="AV322" s="14">
        <f t="shared" ref="AV322:AV385" si="28">AU322*AS322</f>
        <v>170</v>
      </c>
      <c r="AW322" s="14">
        <f t="shared" ref="AW322:AW385" si="29">AP322+AQ322/20</f>
        <v>170</v>
      </c>
      <c r="BL322" t="s">
        <v>235</v>
      </c>
      <c r="BM322" t="s">
        <v>117</v>
      </c>
      <c r="BN322" t="s">
        <v>167</v>
      </c>
      <c r="BP322" t="s">
        <v>99</v>
      </c>
    </row>
    <row r="323" spans="1:69" ht="30" x14ac:dyDescent="0.25">
      <c r="A323">
        <v>322</v>
      </c>
      <c r="B323">
        <v>81</v>
      </c>
      <c r="C323" s="2" t="s">
        <v>219</v>
      </c>
      <c r="D323" s="53"/>
      <c r="E323" s="58"/>
      <c r="F323" t="s">
        <v>227</v>
      </c>
      <c r="H323" t="s">
        <v>1077</v>
      </c>
      <c r="J323" s="27">
        <v>322</v>
      </c>
      <c r="L323" s="2" t="s">
        <v>70</v>
      </c>
      <c r="M323" s="2" t="s">
        <v>71</v>
      </c>
      <c r="Q323" t="s">
        <v>1083</v>
      </c>
      <c r="S323" t="s">
        <v>2565</v>
      </c>
      <c r="T323" t="s">
        <v>1080</v>
      </c>
      <c r="W323" t="s">
        <v>116</v>
      </c>
      <c r="AA323" t="s">
        <v>117</v>
      </c>
      <c r="AD323" t="s">
        <v>117</v>
      </c>
      <c r="AI323">
        <v>13</v>
      </c>
      <c r="AJ323">
        <v>11</v>
      </c>
      <c r="AM323">
        <v>5</v>
      </c>
      <c r="AN323">
        <v>5</v>
      </c>
      <c r="AO323">
        <v>0</v>
      </c>
      <c r="AP323">
        <v>70</v>
      </c>
      <c r="AQ323">
        <v>13</v>
      </c>
      <c r="AS323" s="14">
        <f t="shared" si="25"/>
        <v>13.458333333333334</v>
      </c>
      <c r="AT323" s="15">
        <f t="shared" si="26"/>
        <v>10265.160716666667</v>
      </c>
      <c r="AU323" s="14">
        <f t="shared" si="27"/>
        <v>5.25</v>
      </c>
      <c r="AV323" s="14">
        <f t="shared" si="28"/>
        <v>70.65625</v>
      </c>
      <c r="AW323" s="14">
        <f t="shared" si="29"/>
        <v>70.650000000000006</v>
      </c>
      <c r="BL323" t="s">
        <v>235</v>
      </c>
      <c r="BM323" t="s">
        <v>117</v>
      </c>
      <c r="BP323" t="s">
        <v>99</v>
      </c>
    </row>
    <row r="324" spans="1:69" x14ac:dyDescent="0.25">
      <c r="A324">
        <v>323</v>
      </c>
      <c r="B324">
        <v>81</v>
      </c>
      <c r="C324" s="2" t="s">
        <v>219</v>
      </c>
      <c r="D324" s="53"/>
      <c r="E324" s="58"/>
      <c r="F324" t="s">
        <v>227</v>
      </c>
      <c r="H324" t="s">
        <v>1077</v>
      </c>
      <c r="J324" s="27">
        <v>323</v>
      </c>
      <c r="L324" t="s">
        <v>1088</v>
      </c>
      <c r="M324" t="s">
        <v>93</v>
      </c>
      <c r="Q324" t="s">
        <v>852</v>
      </c>
      <c r="S324" t="s">
        <v>2565</v>
      </c>
      <c r="T324" t="s">
        <v>1084</v>
      </c>
      <c r="W324" t="s">
        <v>341</v>
      </c>
      <c r="AA324" t="s">
        <v>1086</v>
      </c>
      <c r="AD324" t="s">
        <v>102</v>
      </c>
      <c r="AI324">
        <v>11</v>
      </c>
      <c r="AJ324">
        <v>7</v>
      </c>
      <c r="AM324">
        <v>3</v>
      </c>
      <c r="AN324">
        <v>4</v>
      </c>
      <c r="AO324">
        <v>6</v>
      </c>
      <c r="AP324">
        <v>36</v>
      </c>
      <c r="AQ324">
        <v>8</v>
      </c>
      <c r="AS324" s="14">
        <f t="shared" si="25"/>
        <v>11.291666666666666</v>
      </c>
      <c r="AT324" s="15">
        <f t="shared" si="26"/>
        <v>8612.5651833333341</v>
      </c>
      <c r="AU324" s="14">
        <f t="shared" si="27"/>
        <v>3.2250000000000001</v>
      </c>
      <c r="AV324" s="14">
        <f t="shared" si="28"/>
        <v>36.415624999999999</v>
      </c>
      <c r="AW324" s="14">
        <f t="shared" si="29"/>
        <v>36.4</v>
      </c>
      <c r="BQ324" t="s">
        <v>218</v>
      </c>
    </row>
    <row r="325" spans="1:69" x14ac:dyDescent="0.25">
      <c r="A325">
        <v>324</v>
      </c>
      <c r="B325">
        <v>82</v>
      </c>
      <c r="C325" s="2" t="s">
        <v>219</v>
      </c>
      <c r="D325" s="53"/>
      <c r="E325" s="58"/>
      <c r="F325" t="s">
        <v>227</v>
      </c>
      <c r="H325" t="s">
        <v>1077</v>
      </c>
      <c r="J325" s="25">
        <v>324</v>
      </c>
      <c r="L325" t="s">
        <v>1088</v>
      </c>
      <c r="M325" t="s">
        <v>93</v>
      </c>
      <c r="Q325" t="s">
        <v>1089</v>
      </c>
      <c r="S325" t="s">
        <v>2565</v>
      </c>
      <c r="T325" t="s">
        <v>296</v>
      </c>
      <c r="W325" t="s">
        <v>296</v>
      </c>
      <c r="AA325" t="s">
        <v>159</v>
      </c>
      <c r="AD325" t="s">
        <v>341</v>
      </c>
      <c r="AI325">
        <v>13</v>
      </c>
      <c r="AJ325">
        <v>0</v>
      </c>
      <c r="AM325">
        <v>3</v>
      </c>
      <c r="AN325">
        <v>15</v>
      </c>
      <c r="AO325">
        <v>0</v>
      </c>
      <c r="AP325">
        <v>48</v>
      </c>
      <c r="AQ325">
        <v>15</v>
      </c>
      <c r="AS325" s="14">
        <f t="shared" si="25"/>
        <v>13</v>
      </c>
      <c r="AT325" s="15">
        <f t="shared" si="26"/>
        <v>9915.5732000000007</v>
      </c>
      <c r="AU325" s="14">
        <f t="shared" si="27"/>
        <v>3.75</v>
      </c>
      <c r="AV325" s="14">
        <f t="shared" si="28"/>
        <v>48.75</v>
      </c>
      <c r="AW325" s="14">
        <f t="shared" si="29"/>
        <v>48.75</v>
      </c>
    </row>
    <row r="326" spans="1:69" x14ac:dyDescent="0.25">
      <c r="A326">
        <v>325</v>
      </c>
      <c r="B326">
        <v>82</v>
      </c>
      <c r="C326" s="2" t="s">
        <v>219</v>
      </c>
      <c r="D326" s="53"/>
      <c r="E326" s="58"/>
      <c r="F326" t="s">
        <v>227</v>
      </c>
      <c r="H326" t="s">
        <v>1077</v>
      </c>
      <c r="J326" s="25">
        <v>325</v>
      </c>
      <c r="L326" t="s">
        <v>1088</v>
      </c>
      <c r="M326" t="s">
        <v>93</v>
      </c>
      <c r="Q326" t="s">
        <v>279</v>
      </c>
      <c r="S326" t="s">
        <v>2565</v>
      </c>
      <c r="T326" t="s">
        <v>324</v>
      </c>
      <c r="W326" t="s">
        <v>493</v>
      </c>
      <c r="AA326" t="s">
        <v>324</v>
      </c>
      <c r="AB326" t="s">
        <v>224</v>
      </c>
      <c r="AD326" t="s">
        <v>224</v>
      </c>
      <c r="AE326" t="s">
        <v>296</v>
      </c>
      <c r="AI326">
        <v>7</v>
      </c>
      <c r="AJ326">
        <v>17</v>
      </c>
      <c r="AM326">
        <v>4</v>
      </c>
      <c r="AN326">
        <v>5</v>
      </c>
      <c r="AO326">
        <v>6</v>
      </c>
      <c r="AP326">
        <v>32</v>
      </c>
      <c r="AQ326">
        <v>19</v>
      </c>
      <c r="AS326" s="14">
        <f t="shared" si="25"/>
        <v>7.708333333333333</v>
      </c>
      <c r="AT326" s="15">
        <f t="shared" si="26"/>
        <v>5879.4264166666662</v>
      </c>
      <c r="AU326" s="14">
        <f t="shared" si="27"/>
        <v>4.2750000000000004</v>
      </c>
      <c r="AV326" s="14">
        <f t="shared" si="28"/>
        <v>32.953125</v>
      </c>
      <c r="AW326" s="14">
        <f t="shared" si="29"/>
        <v>32.950000000000003</v>
      </c>
    </row>
    <row r="327" spans="1:69" x14ac:dyDescent="0.25">
      <c r="A327">
        <v>326</v>
      </c>
      <c r="B327">
        <v>82</v>
      </c>
      <c r="C327" s="2" t="s">
        <v>219</v>
      </c>
      <c r="D327" s="53"/>
      <c r="E327" s="58"/>
      <c r="F327" t="s">
        <v>227</v>
      </c>
      <c r="H327" t="s">
        <v>1077</v>
      </c>
      <c r="J327" s="29">
        <v>326</v>
      </c>
      <c r="L327" t="s">
        <v>1088</v>
      </c>
      <c r="M327" t="s">
        <v>93</v>
      </c>
      <c r="Q327" t="s">
        <v>1090</v>
      </c>
      <c r="S327" t="s">
        <v>2565</v>
      </c>
      <c r="T327" t="s">
        <v>116</v>
      </c>
      <c r="W327" t="s">
        <v>193</v>
      </c>
      <c r="X327" t="s">
        <v>836</v>
      </c>
      <c r="AA327" t="s">
        <v>1091</v>
      </c>
      <c r="AD327" t="s">
        <v>1092</v>
      </c>
      <c r="AI327">
        <v>11</v>
      </c>
      <c r="AJ327">
        <v>23</v>
      </c>
      <c r="AM327">
        <v>4</v>
      </c>
      <c r="AN327">
        <v>17</v>
      </c>
      <c r="AO327">
        <v>0</v>
      </c>
      <c r="AP327">
        <v>58</v>
      </c>
      <c r="AQ327">
        <v>0</v>
      </c>
      <c r="AS327" s="14">
        <f t="shared" si="25"/>
        <v>11.958333333333334</v>
      </c>
      <c r="AT327" s="15">
        <f t="shared" si="26"/>
        <v>9121.0561166666666</v>
      </c>
      <c r="AU327" s="14">
        <f t="shared" si="27"/>
        <v>4.8499999999999996</v>
      </c>
      <c r="AV327" s="14">
        <f t="shared" si="28"/>
        <v>57.997916666666669</v>
      </c>
      <c r="AW327" s="14">
        <f t="shared" si="29"/>
        <v>58</v>
      </c>
    </row>
    <row r="328" spans="1:69" x14ac:dyDescent="0.25">
      <c r="A328">
        <v>327</v>
      </c>
      <c r="B328">
        <v>82</v>
      </c>
      <c r="C328" s="2" t="s">
        <v>219</v>
      </c>
      <c r="D328" s="53"/>
      <c r="E328" s="58"/>
      <c r="F328" t="s">
        <v>227</v>
      </c>
      <c r="H328" t="s">
        <v>1077</v>
      </c>
      <c r="J328" s="27">
        <v>327</v>
      </c>
      <c r="L328" s="2" t="s">
        <v>1094</v>
      </c>
      <c r="M328" s="2" t="s">
        <v>119</v>
      </c>
      <c r="Q328" t="s">
        <v>1095</v>
      </c>
      <c r="S328" t="s">
        <v>2565</v>
      </c>
      <c r="T328" t="s">
        <v>299</v>
      </c>
      <c r="W328" t="s">
        <v>235</v>
      </c>
      <c r="AA328" t="s">
        <v>244</v>
      </c>
      <c r="AB328" t="s">
        <v>159</v>
      </c>
      <c r="AC328" t="s">
        <v>1096</v>
      </c>
      <c r="AD328" t="s">
        <v>298</v>
      </c>
      <c r="AI328">
        <v>39</v>
      </c>
      <c r="AJ328">
        <v>4</v>
      </c>
      <c r="AM328">
        <v>3</v>
      </c>
      <c r="AN328">
        <v>15</v>
      </c>
      <c r="AO328">
        <v>0</v>
      </c>
      <c r="AP328">
        <v>146</v>
      </c>
      <c r="AQ328">
        <v>17</v>
      </c>
      <c r="AS328" s="14">
        <f t="shared" si="25"/>
        <v>39.166666666666664</v>
      </c>
      <c r="AT328" s="15">
        <f t="shared" si="26"/>
        <v>29873.842333333334</v>
      </c>
      <c r="AU328" s="14">
        <f t="shared" si="27"/>
        <v>3.75</v>
      </c>
      <c r="AV328" s="14">
        <f t="shared" si="28"/>
        <v>146.875</v>
      </c>
      <c r="AW328" s="14">
        <f t="shared" si="29"/>
        <v>146.85</v>
      </c>
      <c r="BL328" t="s">
        <v>235</v>
      </c>
      <c r="BM328" t="s">
        <v>117</v>
      </c>
    </row>
    <row r="329" spans="1:69" x14ac:dyDescent="0.25">
      <c r="A329">
        <v>328</v>
      </c>
      <c r="B329">
        <v>82</v>
      </c>
      <c r="C329" s="2" t="s">
        <v>219</v>
      </c>
      <c r="D329" s="53"/>
      <c r="E329" s="58"/>
      <c r="F329" t="s">
        <v>227</v>
      </c>
      <c r="H329" t="s">
        <v>1077</v>
      </c>
      <c r="J329" s="25">
        <v>328</v>
      </c>
      <c r="L329" t="s">
        <v>11</v>
      </c>
      <c r="N329" t="s">
        <v>86</v>
      </c>
      <c r="S329" t="s">
        <v>2565</v>
      </c>
      <c r="T329" t="s">
        <v>228</v>
      </c>
      <c r="W329" t="s">
        <v>116</v>
      </c>
      <c r="X329" t="s">
        <v>586</v>
      </c>
      <c r="AA329" t="s">
        <v>65</v>
      </c>
      <c r="AD329" t="s">
        <v>228</v>
      </c>
      <c r="AI329">
        <v>10</v>
      </c>
      <c r="AJ329">
        <v>13</v>
      </c>
      <c r="AM329">
        <v>8</v>
      </c>
      <c r="AN329">
        <v>5</v>
      </c>
      <c r="AO329">
        <v>0</v>
      </c>
      <c r="AP329">
        <v>86</v>
      </c>
      <c r="AQ329">
        <v>19</v>
      </c>
      <c r="AS329" s="14">
        <f t="shared" si="25"/>
        <v>10.541666666666666</v>
      </c>
      <c r="AT329" s="15">
        <f t="shared" si="26"/>
        <v>8040.5128833333338</v>
      </c>
      <c r="AU329" s="14">
        <f t="shared" si="27"/>
        <v>8.25</v>
      </c>
      <c r="AV329" s="14">
        <f t="shared" si="28"/>
        <v>86.96875</v>
      </c>
      <c r="AW329" s="14">
        <f t="shared" si="29"/>
        <v>86.95</v>
      </c>
    </row>
    <row r="330" spans="1:69" x14ac:dyDescent="0.25">
      <c r="A330" s="63">
        <v>329</v>
      </c>
      <c r="B330">
        <v>83</v>
      </c>
      <c r="C330" s="2" t="s">
        <v>219</v>
      </c>
      <c r="D330" s="53"/>
      <c r="E330" s="58"/>
      <c r="F330" t="s">
        <v>227</v>
      </c>
      <c r="H330" t="s">
        <v>1077</v>
      </c>
      <c r="J330" s="68">
        <v>329</v>
      </c>
      <c r="L330" t="s">
        <v>1102</v>
      </c>
      <c r="O330" t="s">
        <v>86</v>
      </c>
      <c r="S330" t="s">
        <v>2565</v>
      </c>
      <c r="AR330">
        <v>70</v>
      </c>
      <c r="AS330" s="14">
        <f t="shared" si="25"/>
        <v>0</v>
      </c>
      <c r="AT330" s="15">
        <f t="shared" si="26"/>
        <v>0</v>
      </c>
      <c r="AU330" s="14">
        <f t="shared" si="27"/>
        <v>0</v>
      </c>
      <c r="AV330" s="14">
        <f t="shared" si="28"/>
        <v>0</v>
      </c>
      <c r="AW330" s="14">
        <f t="shared" si="29"/>
        <v>0</v>
      </c>
      <c r="AX330" t="s">
        <v>1885</v>
      </c>
      <c r="AY330" t="s">
        <v>1097</v>
      </c>
      <c r="AZ330" s="12">
        <f>SUM(AS320:AS330)</f>
        <v>224.79166666666666</v>
      </c>
      <c r="BA330" t="s">
        <v>1098</v>
      </c>
      <c r="BB330">
        <v>70</v>
      </c>
      <c r="BC330" s="12">
        <f>SUM(AV320:AV330)</f>
        <v>1245.7479166666667</v>
      </c>
      <c r="BD330">
        <v>17</v>
      </c>
      <c r="BE330">
        <v>8</v>
      </c>
      <c r="BF330">
        <v>1</v>
      </c>
      <c r="BG330">
        <v>0</v>
      </c>
      <c r="BH330" s="12">
        <f>BD330+BF330+(BE330+BG330)/12</f>
        <v>18.666666666666668</v>
      </c>
    </row>
    <row r="331" spans="1:69" ht="30" x14ac:dyDescent="0.25">
      <c r="A331">
        <v>330</v>
      </c>
      <c r="B331">
        <v>84</v>
      </c>
      <c r="C331" s="2" t="s">
        <v>219</v>
      </c>
      <c r="D331" s="53">
        <v>39</v>
      </c>
      <c r="E331" s="58">
        <v>39</v>
      </c>
      <c r="F331" t="s">
        <v>772</v>
      </c>
      <c r="G331" t="s">
        <v>1099</v>
      </c>
      <c r="H331" t="s">
        <v>1100</v>
      </c>
      <c r="I331" t="s">
        <v>1101</v>
      </c>
      <c r="J331" s="27">
        <v>330</v>
      </c>
      <c r="L331" s="2" t="s">
        <v>1093</v>
      </c>
      <c r="M331" s="2" t="s">
        <v>71</v>
      </c>
      <c r="Q331" t="s">
        <v>1103</v>
      </c>
      <c r="S331" t="s">
        <v>2564</v>
      </c>
      <c r="T331" t="s">
        <v>296</v>
      </c>
      <c r="W331" t="s">
        <v>296</v>
      </c>
      <c r="AA331" t="s">
        <v>882</v>
      </c>
      <c r="AD331" t="s">
        <v>607</v>
      </c>
      <c r="AI331">
        <v>16</v>
      </c>
      <c r="AJ331">
        <v>10</v>
      </c>
      <c r="AM331">
        <v>5</v>
      </c>
      <c r="AN331">
        <v>12</v>
      </c>
      <c r="AO331">
        <v>0</v>
      </c>
      <c r="AP331">
        <v>91</v>
      </c>
      <c r="AQ331">
        <v>19</v>
      </c>
      <c r="AS331" s="14">
        <f t="shared" si="25"/>
        <v>16.416666666666668</v>
      </c>
      <c r="AT331" s="15">
        <f t="shared" si="26"/>
        <v>12521.589233333334</v>
      </c>
      <c r="AU331" s="14">
        <f t="shared" si="27"/>
        <v>5.6</v>
      </c>
      <c r="AV331" s="14">
        <f t="shared" si="28"/>
        <v>91.933333333333337</v>
      </c>
      <c r="AW331" s="14">
        <f t="shared" si="29"/>
        <v>91.95</v>
      </c>
      <c r="BL331" t="s">
        <v>484</v>
      </c>
    </row>
    <row r="332" spans="1:69" ht="30" x14ac:dyDescent="0.25">
      <c r="A332">
        <v>331</v>
      </c>
      <c r="B332">
        <v>84</v>
      </c>
      <c r="C332" s="2" t="s">
        <v>219</v>
      </c>
      <c r="D332" s="53"/>
      <c r="E332" s="58"/>
      <c r="F332" t="s">
        <v>772</v>
      </c>
      <c r="G332" t="s">
        <v>1099</v>
      </c>
      <c r="H332" t="s">
        <v>1100</v>
      </c>
      <c r="I332" t="s">
        <v>1101</v>
      </c>
      <c r="J332" s="25">
        <v>331</v>
      </c>
      <c r="L332" s="2" t="s">
        <v>1105</v>
      </c>
      <c r="M332" s="2" t="s">
        <v>71</v>
      </c>
      <c r="Q332" t="s">
        <v>279</v>
      </c>
      <c r="S332" t="s">
        <v>2564</v>
      </c>
      <c r="T332" t="s">
        <v>1106</v>
      </c>
      <c r="U332" t="s">
        <v>158</v>
      </c>
      <c r="W332" t="s">
        <v>1108</v>
      </c>
      <c r="X332" t="s">
        <v>296</v>
      </c>
      <c r="AA332" t="s">
        <v>497</v>
      </c>
      <c r="AD332" t="s">
        <v>296</v>
      </c>
      <c r="AI332">
        <v>45</v>
      </c>
      <c r="AJ332">
        <v>20</v>
      </c>
      <c r="AM332">
        <v>5</v>
      </c>
      <c r="AN332">
        <v>5</v>
      </c>
      <c r="AO332">
        <v>0</v>
      </c>
      <c r="AP332">
        <v>240</v>
      </c>
      <c r="AQ332">
        <v>12</v>
      </c>
      <c r="AS332" s="14">
        <f t="shared" si="25"/>
        <v>45.833333333333336</v>
      </c>
      <c r="AT332" s="15">
        <f t="shared" si="26"/>
        <v>34958.751666666663</v>
      </c>
      <c r="AU332" s="14">
        <f t="shared" si="27"/>
        <v>5.25</v>
      </c>
      <c r="AV332" s="14">
        <f t="shared" si="28"/>
        <v>240.625</v>
      </c>
      <c r="AW332" s="14">
        <f t="shared" si="29"/>
        <v>240.6</v>
      </c>
      <c r="BL332" t="s">
        <v>168</v>
      </c>
    </row>
    <row r="333" spans="1:69" ht="30" x14ac:dyDescent="0.25">
      <c r="A333">
        <v>332</v>
      </c>
      <c r="B333">
        <v>84</v>
      </c>
      <c r="C333" s="2" t="s">
        <v>219</v>
      </c>
      <c r="D333" s="53"/>
      <c r="E333" s="58"/>
      <c r="F333" t="s">
        <v>772</v>
      </c>
      <c r="G333" t="s">
        <v>1099</v>
      </c>
      <c r="H333" t="s">
        <v>1100</v>
      </c>
      <c r="I333" t="s">
        <v>1101</v>
      </c>
      <c r="J333" s="33">
        <v>332</v>
      </c>
      <c r="L333" s="2" t="s">
        <v>1093</v>
      </c>
      <c r="M333" s="2" t="s">
        <v>71</v>
      </c>
      <c r="Q333" t="s">
        <v>1109</v>
      </c>
      <c r="S333" t="s">
        <v>2564</v>
      </c>
      <c r="T333" t="s">
        <v>482</v>
      </c>
      <c r="W333" t="s">
        <v>296</v>
      </c>
      <c r="AA333" t="s">
        <v>1110</v>
      </c>
      <c r="AD333" t="s">
        <v>1897</v>
      </c>
      <c r="AI333">
        <v>16</v>
      </c>
      <c r="AJ333">
        <v>21</v>
      </c>
      <c r="AM333">
        <v>5</v>
      </c>
      <c r="AN333">
        <v>5</v>
      </c>
      <c r="AO333">
        <v>0</v>
      </c>
      <c r="AP333">
        <v>88</v>
      </c>
      <c r="AQ333">
        <v>12</v>
      </c>
      <c r="AS333" s="14">
        <f t="shared" si="25"/>
        <v>16.875</v>
      </c>
      <c r="AT333" s="15">
        <f t="shared" si="26"/>
        <v>12871.176750000001</v>
      </c>
      <c r="AU333" s="14">
        <f t="shared" si="27"/>
        <v>5.25</v>
      </c>
      <c r="AV333" s="14">
        <f t="shared" si="28"/>
        <v>88.59375</v>
      </c>
      <c r="AW333" s="14">
        <f t="shared" si="29"/>
        <v>88.6</v>
      </c>
      <c r="BL333" t="s">
        <v>669</v>
      </c>
      <c r="BM333" t="s">
        <v>1114</v>
      </c>
    </row>
    <row r="334" spans="1:69" ht="30" x14ac:dyDescent="0.25">
      <c r="A334">
        <v>333</v>
      </c>
      <c r="B334">
        <v>84</v>
      </c>
      <c r="C334" s="2" t="s">
        <v>219</v>
      </c>
      <c r="D334" s="53"/>
      <c r="E334" s="58"/>
      <c r="F334" t="s">
        <v>772</v>
      </c>
      <c r="G334" t="s">
        <v>1099</v>
      </c>
      <c r="H334" t="s">
        <v>1100</v>
      </c>
      <c r="I334" t="s">
        <v>1101</v>
      </c>
      <c r="J334" s="33">
        <v>333</v>
      </c>
      <c r="K334" t="s">
        <v>1896</v>
      </c>
      <c r="L334" s="2" t="s">
        <v>70</v>
      </c>
      <c r="M334" s="2" t="s">
        <v>71</v>
      </c>
      <c r="Q334" t="s">
        <v>247</v>
      </c>
      <c r="S334" t="s">
        <v>2564</v>
      </c>
      <c r="T334" t="s">
        <v>1106</v>
      </c>
      <c r="W334" t="s">
        <v>296</v>
      </c>
      <c r="AA334" t="s">
        <v>102</v>
      </c>
      <c r="AD334" t="s">
        <v>1115</v>
      </c>
      <c r="AI334">
        <v>9</v>
      </c>
      <c r="AJ334">
        <v>6</v>
      </c>
      <c r="AM334">
        <v>3</v>
      </c>
      <c r="AN334">
        <v>19</v>
      </c>
      <c r="AO334">
        <v>6</v>
      </c>
      <c r="AP334">
        <v>36</v>
      </c>
      <c r="AQ334">
        <v>15</v>
      </c>
      <c r="AS334" s="14">
        <f t="shared" si="25"/>
        <v>9.25</v>
      </c>
      <c r="AT334" s="15">
        <f t="shared" si="26"/>
        <v>7055.3117000000002</v>
      </c>
      <c r="AU334" s="14">
        <f t="shared" si="27"/>
        <v>3.9750000000000001</v>
      </c>
      <c r="AV334" s="14">
        <f t="shared" si="28"/>
        <v>36.768750000000004</v>
      </c>
      <c r="AW334" s="14">
        <f t="shared" si="29"/>
        <v>36.75</v>
      </c>
      <c r="BL334" t="s">
        <v>1114</v>
      </c>
      <c r="BQ334" t="s">
        <v>412</v>
      </c>
    </row>
    <row r="335" spans="1:69" ht="30" x14ac:dyDescent="0.25">
      <c r="A335">
        <v>334</v>
      </c>
      <c r="B335" t="s">
        <v>1117</v>
      </c>
      <c r="C335" s="2" t="s">
        <v>219</v>
      </c>
      <c r="D335" s="53"/>
      <c r="E335" s="58"/>
      <c r="F335" t="s">
        <v>772</v>
      </c>
      <c r="G335" t="s">
        <v>1099</v>
      </c>
      <c r="H335" t="s">
        <v>1100</v>
      </c>
      <c r="I335" t="s">
        <v>1101</v>
      </c>
      <c r="J335" s="33">
        <v>334</v>
      </c>
      <c r="L335" s="2" t="s">
        <v>70</v>
      </c>
      <c r="M335" s="2" t="s">
        <v>71</v>
      </c>
      <c r="Q335" t="s">
        <v>585</v>
      </c>
      <c r="S335" t="s">
        <v>2564</v>
      </c>
      <c r="T335" t="s">
        <v>1116</v>
      </c>
      <c r="W335" t="s">
        <v>882</v>
      </c>
      <c r="AA335" t="s">
        <v>91</v>
      </c>
      <c r="AD335" t="s">
        <v>296</v>
      </c>
      <c r="AI335">
        <v>9</v>
      </c>
      <c r="AJ335">
        <v>0</v>
      </c>
      <c r="AM335">
        <v>5</v>
      </c>
      <c r="AN335">
        <v>5</v>
      </c>
      <c r="AO335">
        <v>0</v>
      </c>
      <c r="AP335">
        <v>47</v>
      </c>
      <c r="AQ335">
        <v>5</v>
      </c>
      <c r="AS335" s="14">
        <f t="shared" si="25"/>
        <v>9</v>
      </c>
      <c r="AT335" s="15">
        <f t="shared" si="26"/>
        <v>6864.6275999999998</v>
      </c>
      <c r="AU335" s="14">
        <f t="shared" si="27"/>
        <v>5.25</v>
      </c>
      <c r="AV335" s="14">
        <f t="shared" si="28"/>
        <v>47.25</v>
      </c>
      <c r="AW335" s="14">
        <f t="shared" si="29"/>
        <v>47.25</v>
      </c>
      <c r="AX335" t="s">
        <v>1861</v>
      </c>
      <c r="AY335" t="s">
        <v>1118</v>
      </c>
      <c r="AZ335" s="12">
        <f>SUM(AS331:AS335)</f>
        <v>97.375</v>
      </c>
      <c r="BA335" t="s">
        <v>1119</v>
      </c>
      <c r="BB335">
        <v>0</v>
      </c>
      <c r="BC335" s="12">
        <f>SUM(AV331:AV335)</f>
        <v>505.17083333333335</v>
      </c>
      <c r="BD335">
        <v>7</v>
      </c>
      <c r="BE335">
        <v>0</v>
      </c>
      <c r="BF335">
        <v>0</v>
      </c>
      <c r="BG335">
        <v>0</v>
      </c>
      <c r="BH335" s="12">
        <f>BD335+BF335+(BE335+BG335)/12</f>
        <v>7</v>
      </c>
      <c r="BL335" t="s">
        <v>1114</v>
      </c>
    </row>
    <row r="336" spans="1:69" x14ac:dyDescent="0.25">
      <c r="A336">
        <v>335</v>
      </c>
      <c r="B336">
        <v>85</v>
      </c>
      <c r="C336" s="2" t="s">
        <v>219</v>
      </c>
      <c r="D336" s="53">
        <v>40</v>
      </c>
      <c r="E336" s="58">
        <v>40</v>
      </c>
      <c r="F336" t="s">
        <v>1120</v>
      </c>
      <c r="H336" t="s">
        <v>1121</v>
      </c>
      <c r="J336" s="25">
        <v>335</v>
      </c>
      <c r="L336" s="7" t="s">
        <v>100</v>
      </c>
      <c r="M336" s="7" t="s">
        <v>100</v>
      </c>
      <c r="Q336" t="s">
        <v>125</v>
      </c>
      <c r="S336" t="s">
        <v>2564</v>
      </c>
      <c r="T336" t="s">
        <v>299</v>
      </c>
      <c r="W336" t="s">
        <v>1122</v>
      </c>
      <c r="X336" t="s">
        <v>1124</v>
      </c>
      <c r="AA336" t="s">
        <v>121</v>
      </c>
      <c r="AD336" t="s">
        <v>153</v>
      </c>
      <c r="AE336" t="s">
        <v>1853</v>
      </c>
      <c r="AI336">
        <v>21</v>
      </c>
      <c r="AJ336">
        <v>4</v>
      </c>
      <c r="AM336">
        <v>4</v>
      </c>
      <c r="AN336">
        <v>2</v>
      </c>
      <c r="AO336">
        <v>6</v>
      </c>
      <c r="AP336">
        <v>87</v>
      </c>
      <c r="AQ336">
        <v>6</v>
      </c>
      <c r="AS336" s="14">
        <f t="shared" si="25"/>
        <v>21.166666666666668</v>
      </c>
      <c r="AT336" s="15">
        <f t="shared" si="26"/>
        <v>16144.587133333334</v>
      </c>
      <c r="AU336" s="14">
        <f t="shared" si="27"/>
        <v>4.125</v>
      </c>
      <c r="AV336" s="14">
        <f t="shared" si="28"/>
        <v>87.3125</v>
      </c>
      <c r="AW336" s="14">
        <f t="shared" si="29"/>
        <v>87.3</v>
      </c>
      <c r="AX336" t="s">
        <v>1886</v>
      </c>
      <c r="AY336" t="s">
        <v>1125</v>
      </c>
      <c r="AZ336" s="12">
        <f>SUM(AS336:AS336)</f>
        <v>21.166666666666668</v>
      </c>
      <c r="BA336" t="s">
        <v>1126</v>
      </c>
      <c r="BB336">
        <v>0</v>
      </c>
      <c r="BC336" s="12">
        <f>SUM(AV336:AV336)</f>
        <v>87.3125</v>
      </c>
      <c r="BD336">
        <v>1</v>
      </c>
      <c r="BE336">
        <v>3</v>
      </c>
      <c r="BF336">
        <v>0</v>
      </c>
      <c r="BG336">
        <v>0</v>
      </c>
      <c r="BH336" s="12">
        <f>BD336+BF336+(BE336+BG336)/12</f>
        <v>1.25</v>
      </c>
    </row>
    <row r="337" spans="1:69" x14ac:dyDescent="0.25">
      <c r="A337">
        <v>336</v>
      </c>
      <c r="B337">
        <v>86</v>
      </c>
      <c r="C337" s="2" t="s">
        <v>219</v>
      </c>
      <c r="D337" s="53">
        <v>41</v>
      </c>
      <c r="E337" s="58">
        <v>41</v>
      </c>
      <c r="F337" t="s">
        <v>330</v>
      </c>
      <c r="G337" t="s">
        <v>200</v>
      </c>
      <c r="H337" t="s">
        <v>1127</v>
      </c>
      <c r="I337" t="s">
        <v>1128</v>
      </c>
      <c r="J337" s="27">
        <v>336</v>
      </c>
      <c r="L337" s="7" t="s">
        <v>11</v>
      </c>
      <c r="N337" t="s">
        <v>86</v>
      </c>
      <c r="S337" t="s">
        <v>2564</v>
      </c>
      <c r="T337" t="s">
        <v>1129</v>
      </c>
      <c r="W337" t="s">
        <v>117</v>
      </c>
      <c r="AA337" t="s">
        <v>989</v>
      </c>
      <c r="AD337" t="s">
        <v>296</v>
      </c>
      <c r="AI337">
        <v>0</v>
      </c>
      <c r="AJ337">
        <v>21</v>
      </c>
      <c r="AM337">
        <v>9</v>
      </c>
      <c r="AN337">
        <v>11</v>
      </c>
      <c r="AO337">
        <v>6</v>
      </c>
      <c r="AP337">
        <v>8</v>
      </c>
      <c r="AQ337">
        <v>7</v>
      </c>
      <c r="AS337" s="14">
        <f t="shared" si="25"/>
        <v>0.875</v>
      </c>
      <c r="AT337" s="15">
        <f t="shared" si="26"/>
        <v>667.39435000000003</v>
      </c>
      <c r="AU337" s="14">
        <f t="shared" si="27"/>
        <v>9.5750000000000011</v>
      </c>
      <c r="AV337" s="14">
        <f t="shared" si="28"/>
        <v>8.3781250000000007</v>
      </c>
      <c r="AW337" s="14">
        <f t="shared" si="29"/>
        <v>8.35</v>
      </c>
      <c r="BL337" t="s">
        <v>117</v>
      </c>
    </row>
    <row r="338" spans="1:69" x14ac:dyDescent="0.25">
      <c r="A338">
        <v>337</v>
      </c>
      <c r="B338">
        <v>86</v>
      </c>
      <c r="C338" s="2" t="s">
        <v>219</v>
      </c>
      <c r="D338" s="53"/>
      <c r="E338" s="58"/>
      <c r="F338" t="s">
        <v>330</v>
      </c>
      <c r="G338" t="s">
        <v>200</v>
      </c>
      <c r="H338" t="s">
        <v>1127</v>
      </c>
      <c r="I338" t="s">
        <v>1128</v>
      </c>
      <c r="J338" s="27">
        <v>337</v>
      </c>
      <c r="L338" s="7" t="s">
        <v>12</v>
      </c>
      <c r="O338" t="s">
        <v>86</v>
      </c>
      <c r="P338">
        <v>336</v>
      </c>
      <c r="S338" t="s">
        <v>2564</v>
      </c>
      <c r="AR338">
        <v>40</v>
      </c>
      <c r="AS338" s="14">
        <f t="shared" si="25"/>
        <v>0</v>
      </c>
      <c r="AT338" s="15">
        <f t="shared" si="26"/>
        <v>0</v>
      </c>
      <c r="AU338" s="14">
        <f t="shared" si="27"/>
        <v>0</v>
      </c>
      <c r="AV338" s="14">
        <f t="shared" si="28"/>
        <v>0</v>
      </c>
      <c r="AW338" s="14">
        <f t="shared" si="29"/>
        <v>0</v>
      </c>
    </row>
    <row r="339" spans="1:69" x14ac:dyDescent="0.25">
      <c r="A339">
        <v>338</v>
      </c>
      <c r="B339">
        <v>86</v>
      </c>
      <c r="C339" s="2" t="s">
        <v>219</v>
      </c>
      <c r="D339" s="53"/>
      <c r="E339" s="58"/>
      <c r="F339" t="s">
        <v>330</v>
      </c>
      <c r="G339" t="s">
        <v>200</v>
      </c>
      <c r="H339" t="s">
        <v>1127</v>
      </c>
      <c r="I339" t="s">
        <v>1128</v>
      </c>
      <c r="J339" s="27">
        <v>338</v>
      </c>
      <c r="K339" t="s">
        <v>86</v>
      </c>
      <c r="L339" s="7" t="s">
        <v>11</v>
      </c>
      <c r="N339" t="s">
        <v>86</v>
      </c>
      <c r="Q339" t="s">
        <v>1130</v>
      </c>
      <c r="S339" t="s">
        <v>2564</v>
      </c>
      <c r="T339" t="s">
        <v>85</v>
      </c>
      <c r="W339" t="s">
        <v>704</v>
      </c>
      <c r="AA339" t="s">
        <v>1131</v>
      </c>
      <c r="AD339" t="s">
        <v>102</v>
      </c>
      <c r="AI339">
        <v>2</v>
      </c>
      <c r="AJ339">
        <v>16</v>
      </c>
      <c r="AK339">
        <v>6</v>
      </c>
      <c r="AL339">
        <v>15</v>
      </c>
      <c r="AM339">
        <v>9</v>
      </c>
      <c r="AN339">
        <v>0</v>
      </c>
      <c r="AO339">
        <v>0</v>
      </c>
      <c r="AP339">
        <v>24</v>
      </c>
      <c r="AQ339">
        <v>0</v>
      </c>
      <c r="AS339" s="14">
        <f t="shared" si="25"/>
        <v>2.6666666666666665</v>
      </c>
      <c r="AT339" s="15">
        <f t="shared" si="26"/>
        <v>2033.9637333333333</v>
      </c>
      <c r="AU339" s="14">
        <f t="shared" si="27"/>
        <v>9</v>
      </c>
      <c r="AV339" s="14">
        <f t="shared" si="28"/>
        <v>24</v>
      </c>
      <c r="AW339" s="14">
        <f t="shared" si="29"/>
        <v>24</v>
      </c>
      <c r="BQ339" t="s">
        <v>218</v>
      </c>
    </row>
    <row r="340" spans="1:69" x14ac:dyDescent="0.25">
      <c r="A340">
        <v>339</v>
      </c>
      <c r="B340">
        <v>86</v>
      </c>
      <c r="C340" s="2" t="s">
        <v>219</v>
      </c>
      <c r="D340" s="53"/>
      <c r="E340" s="58"/>
      <c r="F340" t="s">
        <v>330</v>
      </c>
      <c r="G340" t="s">
        <v>200</v>
      </c>
      <c r="H340" t="s">
        <v>1127</v>
      </c>
      <c r="I340" t="s">
        <v>1128</v>
      </c>
      <c r="J340" s="27">
        <v>339</v>
      </c>
      <c r="L340" s="7" t="s">
        <v>11</v>
      </c>
      <c r="N340" t="s">
        <v>86</v>
      </c>
      <c r="S340" t="s">
        <v>2564</v>
      </c>
      <c r="T340" t="s">
        <v>100</v>
      </c>
      <c r="W340" t="s">
        <v>100</v>
      </c>
      <c r="AA340" t="s">
        <v>718</v>
      </c>
      <c r="AD340" t="s">
        <v>102</v>
      </c>
      <c r="AI340">
        <v>0</v>
      </c>
      <c r="AJ340">
        <v>10</v>
      </c>
      <c r="AM340">
        <v>9</v>
      </c>
      <c r="AN340">
        <v>0</v>
      </c>
      <c r="AO340">
        <v>0</v>
      </c>
      <c r="AP340">
        <v>3</v>
      </c>
      <c r="AQ340">
        <v>15</v>
      </c>
      <c r="AS340" s="14">
        <f t="shared" si="25"/>
        <v>0.41666666666666669</v>
      </c>
      <c r="AT340" s="15">
        <f t="shared" si="26"/>
        <v>317.80683333333337</v>
      </c>
      <c r="AU340" s="14">
        <f t="shared" si="27"/>
        <v>9</v>
      </c>
      <c r="AV340" s="14">
        <f t="shared" si="28"/>
        <v>3.75</v>
      </c>
      <c r="AW340" s="14">
        <f t="shared" si="29"/>
        <v>3.75</v>
      </c>
    </row>
    <row r="341" spans="1:69" x14ac:dyDescent="0.25">
      <c r="A341" s="63">
        <v>340</v>
      </c>
      <c r="B341">
        <v>86</v>
      </c>
      <c r="C341" s="2" t="s">
        <v>219</v>
      </c>
      <c r="D341" s="53"/>
      <c r="E341" s="58"/>
      <c r="F341" t="s">
        <v>330</v>
      </c>
      <c r="G341" t="s">
        <v>200</v>
      </c>
      <c r="H341" t="s">
        <v>1127</v>
      </c>
      <c r="I341" t="s">
        <v>1128</v>
      </c>
      <c r="J341" s="69">
        <v>340</v>
      </c>
      <c r="L341" s="7" t="s">
        <v>12</v>
      </c>
      <c r="M341" s="63"/>
      <c r="O341" t="s">
        <v>86</v>
      </c>
      <c r="P341">
        <v>339</v>
      </c>
      <c r="S341" t="s">
        <v>2564</v>
      </c>
      <c r="AR341">
        <v>12</v>
      </c>
      <c r="AS341" s="14">
        <f t="shared" si="25"/>
        <v>0</v>
      </c>
      <c r="AT341" s="15">
        <f t="shared" si="26"/>
        <v>0</v>
      </c>
      <c r="AU341" s="14">
        <f t="shared" si="27"/>
        <v>0</v>
      </c>
      <c r="AV341" s="14">
        <f t="shared" si="28"/>
        <v>0</v>
      </c>
      <c r="AW341" s="14">
        <f t="shared" si="29"/>
        <v>0</v>
      </c>
      <c r="AX341" t="s">
        <v>1862</v>
      </c>
      <c r="AY341" t="s">
        <v>1132</v>
      </c>
      <c r="AZ341" s="12">
        <f>SUM(AS337:AS341)</f>
        <v>3.958333333333333</v>
      </c>
      <c r="BA341" t="s">
        <v>1133</v>
      </c>
      <c r="BB341">
        <v>52</v>
      </c>
      <c r="BC341" s="12">
        <f>SUM(AV337:AV341)</f>
        <v>36.128124999999997</v>
      </c>
      <c r="BD341">
        <v>0</v>
      </c>
      <c r="BE341">
        <v>6</v>
      </c>
      <c r="BF341">
        <v>0</v>
      </c>
      <c r="BG341">
        <v>9</v>
      </c>
      <c r="BH341" s="12">
        <f>BD341+BF341+(BE341+BG341)/12</f>
        <v>1.25</v>
      </c>
      <c r="BQ341" t="s">
        <v>218</v>
      </c>
    </row>
    <row r="342" spans="1:69" ht="14.25" customHeight="1" x14ac:dyDescent="0.25">
      <c r="A342">
        <v>341</v>
      </c>
      <c r="B342">
        <v>87</v>
      </c>
      <c r="C342" s="2" t="s">
        <v>219</v>
      </c>
      <c r="D342" s="53">
        <v>42</v>
      </c>
      <c r="E342" s="58">
        <v>42</v>
      </c>
      <c r="F342" t="s">
        <v>1134</v>
      </c>
      <c r="G342" t="s">
        <v>1135</v>
      </c>
      <c r="H342" t="s">
        <v>1136</v>
      </c>
      <c r="J342" s="25">
        <v>341</v>
      </c>
      <c r="L342" t="s">
        <v>70</v>
      </c>
      <c r="M342" t="s">
        <v>71</v>
      </c>
      <c r="Q342" t="s">
        <v>72</v>
      </c>
      <c r="S342" t="s">
        <v>2564</v>
      </c>
      <c r="T342" t="s">
        <v>1137</v>
      </c>
      <c r="W342" t="s">
        <v>65</v>
      </c>
      <c r="AA342" t="s">
        <v>159</v>
      </c>
      <c r="AD342" t="s">
        <v>159</v>
      </c>
      <c r="AI342">
        <v>5</v>
      </c>
      <c r="AJ342">
        <v>6</v>
      </c>
      <c r="AM342">
        <v>7</v>
      </c>
      <c r="AN342">
        <v>1</v>
      </c>
      <c r="AO342">
        <v>0</v>
      </c>
      <c r="AP342">
        <v>37</v>
      </c>
      <c r="AQ342">
        <v>0</v>
      </c>
      <c r="AS342" s="14">
        <f t="shared" si="25"/>
        <v>5.25</v>
      </c>
      <c r="AT342" s="15">
        <f t="shared" si="26"/>
        <v>4004.3661000000002</v>
      </c>
      <c r="AU342" s="14">
        <f t="shared" si="27"/>
        <v>7.05</v>
      </c>
      <c r="AV342" s="14">
        <f t="shared" si="28"/>
        <v>37.012499999999996</v>
      </c>
      <c r="AW342" s="14">
        <f t="shared" si="29"/>
        <v>37</v>
      </c>
    </row>
    <row r="343" spans="1:69" x14ac:dyDescent="0.25">
      <c r="A343">
        <v>342</v>
      </c>
      <c r="B343">
        <v>87</v>
      </c>
      <c r="C343" s="2" t="s">
        <v>219</v>
      </c>
      <c r="D343" s="53"/>
      <c r="E343" s="58"/>
      <c r="F343" t="s">
        <v>1134</v>
      </c>
      <c r="G343" t="s">
        <v>1135</v>
      </c>
      <c r="H343" t="s">
        <v>1136</v>
      </c>
      <c r="J343" s="25">
        <v>342</v>
      </c>
      <c r="L343" s="6" t="s">
        <v>11</v>
      </c>
      <c r="M343" t="s">
        <v>86</v>
      </c>
      <c r="S343" t="s">
        <v>2564</v>
      </c>
      <c r="T343" t="s">
        <v>131</v>
      </c>
      <c r="W343" t="s">
        <v>131</v>
      </c>
      <c r="AA343" t="s">
        <v>1139</v>
      </c>
      <c r="AD343" t="s">
        <v>1141</v>
      </c>
      <c r="AE343" t="s">
        <v>443</v>
      </c>
      <c r="AI343">
        <v>2</v>
      </c>
      <c r="AJ343">
        <v>0</v>
      </c>
      <c r="AM343">
        <v>10</v>
      </c>
      <c r="AN343">
        <v>17</v>
      </c>
      <c r="AO343">
        <v>6</v>
      </c>
      <c r="AP343">
        <v>21</v>
      </c>
      <c r="AQ343">
        <v>15</v>
      </c>
      <c r="AS343" s="14">
        <f t="shared" si="25"/>
        <v>2</v>
      </c>
      <c r="AT343" s="15">
        <f t="shared" si="26"/>
        <v>1525.4728</v>
      </c>
      <c r="AU343" s="14">
        <f t="shared" si="27"/>
        <v>10.875</v>
      </c>
      <c r="AV343" s="14">
        <f t="shared" si="28"/>
        <v>21.75</v>
      </c>
      <c r="AW343" s="14">
        <f t="shared" si="29"/>
        <v>21.75</v>
      </c>
      <c r="BL343" t="s">
        <v>162</v>
      </c>
    </row>
    <row r="344" spans="1:69" x14ac:dyDescent="0.25">
      <c r="A344">
        <v>343</v>
      </c>
      <c r="B344">
        <v>87</v>
      </c>
      <c r="C344" s="2" t="s">
        <v>219</v>
      </c>
      <c r="D344" s="53"/>
      <c r="E344" s="58"/>
      <c r="F344" t="s">
        <v>1134</v>
      </c>
      <c r="G344" t="s">
        <v>1135</v>
      </c>
      <c r="H344" t="s">
        <v>1136</v>
      </c>
      <c r="J344" s="25">
        <v>343</v>
      </c>
      <c r="L344" s="6" t="s">
        <v>12</v>
      </c>
      <c r="M344" s="63"/>
      <c r="O344" t="s">
        <v>86</v>
      </c>
      <c r="P344">
        <v>342</v>
      </c>
      <c r="S344" t="s">
        <v>2564</v>
      </c>
      <c r="AR344">
        <v>100</v>
      </c>
      <c r="AS344" s="14">
        <f t="shared" si="25"/>
        <v>0</v>
      </c>
      <c r="AT344" s="15">
        <f t="shared" si="26"/>
        <v>0</v>
      </c>
      <c r="AU344" s="14">
        <f t="shared" si="27"/>
        <v>0</v>
      </c>
      <c r="AV344" s="14">
        <f t="shared" si="28"/>
        <v>0</v>
      </c>
      <c r="AW344" s="14">
        <f t="shared" si="29"/>
        <v>0</v>
      </c>
      <c r="AX344" t="s">
        <v>1863</v>
      </c>
      <c r="AY344" t="s">
        <v>1143</v>
      </c>
      <c r="AZ344" s="12">
        <f>SUM(AS342:AS344)</f>
        <v>7.25</v>
      </c>
      <c r="BA344" t="s">
        <v>1144</v>
      </c>
      <c r="BB344">
        <v>100</v>
      </c>
      <c r="BC344" s="12">
        <f>SUM(AV342:AV344)</f>
        <v>58.762499999999996</v>
      </c>
      <c r="BD344">
        <v>0</v>
      </c>
      <c r="BE344">
        <v>10</v>
      </c>
      <c r="BF344">
        <v>1</v>
      </c>
      <c r="BG344">
        <v>5</v>
      </c>
      <c r="BH344" s="12">
        <f>BD344+BF344+(BE344+BG344)/12</f>
        <v>2.25</v>
      </c>
    </row>
    <row r="345" spans="1:69" ht="30" x14ac:dyDescent="0.25">
      <c r="A345">
        <v>344</v>
      </c>
      <c r="B345">
        <v>88</v>
      </c>
      <c r="C345" s="2" t="s">
        <v>219</v>
      </c>
      <c r="D345" s="53">
        <v>43</v>
      </c>
      <c r="E345" s="58">
        <v>43</v>
      </c>
      <c r="F345" t="s">
        <v>1145</v>
      </c>
      <c r="H345" t="s">
        <v>1146</v>
      </c>
      <c r="I345" t="s">
        <v>1147</v>
      </c>
      <c r="J345" s="27">
        <v>344</v>
      </c>
      <c r="L345" s="2" t="s">
        <v>70</v>
      </c>
      <c r="M345" s="2" t="s">
        <v>71</v>
      </c>
      <c r="Q345" t="s">
        <v>406</v>
      </c>
      <c r="S345" t="s">
        <v>2564</v>
      </c>
      <c r="T345" t="s">
        <v>282</v>
      </c>
      <c r="W345" t="s">
        <v>1149</v>
      </c>
      <c r="AA345" t="s">
        <v>1149</v>
      </c>
      <c r="AD345" t="s">
        <v>1148</v>
      </c>
      <c r="AI345">
        <v>12</v>
      </c>
      <c r="AJ345">
        <v>0</v>
      </c>
      <c r="AM345">
        <v>11</v>
      </c>
      <c r="AN345">
        <v>5</v>
      </c>
      <c r="AO345">
        <v>0</v>
      </c>
      <c r="AP345">
        <v>135</v>
      </c>
      <c r="AQ345">
        <v>0</v>
      </c>
      <c r="AS345" s="14">
        <f t="shared" si="25"/>
        <v>12</v>
      </c>
      <c r="AT345" s="15">
        <f t="shared" si="26"/>
        <v>9152.8368000000009</v>
      </c>
      <c r="AU345" s="14">
        <f t="shared" si="27"/>
        <v>11.25</v>
      </c>
      <c r="AV345" s="14">
        <f t="shared" si="28"/>
        <v>135</v>
      </c>
      <c r="AW345" s="14">
        <f t="shared" si="29"/>
        <v>135</v>
      </c>
      <c r="AX345" t="s">
        <v>1864</v>
      </c>
      <c r="AY345" t="s">
        <v>1150</v>
      </c>
      <c r="AZ345" s="12">
        <f>SUM(AS345:AS345)</f>
        <v>12</v>
      </c>
      <c r="BA345" t="s">
        <v>1151</v>
      </c>
      <c r="BB345">
        <v>0</v>
      </c>
      <c r="BC345" s="12">
        <f>SUM(AV345:AV345)</f>
        <v>135</v>
      </c>
      <c r="BD345">
        <v>1</v>
      </c>
      <c r="BE345">
        <v>11</v>
      </c>
      <c r="BF345">
        <v>0</v>
      </c>
      <c r="BG345">
        <v>0</v>
      </c>
      <c r="BH345" s="12">
        <f>BD345+BF345+(BE345+BG345)/12</f>
        <v>1.9166666666666665</v>
      </c>
    </row>
    <row r="346" spans="1:69" x14ac:dyDescent="0.25">
      <c r="A346">
        <v>345</v>
      </c>
      <c r="B346">
        <v>88</v>
      </c>
      <c r="C346" s="2" t="s">
        <v>219</v>
      </c>
      <c r="D346" s="53">
        <v>44</v>
      </c>
      <c r="E346" s="58">
        <v>44</v>
      </c>
      <c r="F346" t="s">
        <v>1152</v>
      </c>
      <c r="H346" t="s">
        <v>1050</v>
      </c>
      <c r="I346" t="s">
        <v>1153</v>
      </c>
      <c r="J346" s="25">
        <v>345</v>
      </c>
      <c r="L346" s="2" t="s">
        <v>118</v>
      </c>
      <c r="M346" s="6" t="s">
        <v>119</v>
      </c>
      <c r="Q346" t="s">
        <v>1156</v>
      </c>
      <c r="S346" t="s">
        <v>2564</v>
      </c>
      <c r="T346" t="s">
        <v>1106</v>
      </c>
      <c r="U346" t="s">
        <v>1157</v>
      </c>
      <c r="W346" t="s">
        <v>158</v>
      </c>
      <c r="AA346" t="s">
        <v>117</v>
      </c>
      <c r="AD346" t="s">
        <v>1158</v>
      </c>
      <c r="AI346">
        <v>41</v>
      </c>
      <c r="AJ346">
        <v>19</v>
      </c>
      <c r="AM346">
        <v>4</v>
      </c>
      <c r="AN346">
        <v>6</v>
      </c>
      <c r="AO346">
        <v>6</v>
      </c>
      <c r="AP346">
        <v>180</v>
      </c>
      <c r="AQ346">
        <v>15</v>
      </c>
      <c r="AS346" s="14">
        <f t="shared" si="25"/>
        <v>41.791666666666664</v>
      </c>
      <c r="AT346" s="15">
        <f t="shared" si="26"/>
        <v>31876.02538333333</v>
      </c>
      <c r="AU346" s="14">
        <f t="shared" si="27"/>
        <v>4.3250000000000002</v>
      </c>
      <c r="AV346" s="14">
        <f t="shared" si="28"/>
        <v>180.74895833333332</v>
      </c>
      <c r="AW346" s="14">
        <f t="shared" si="29"/>
        <v>180.75</v>
      </c>
      <c r="BL346" t="s">
        <v>117</v>
      </c>
    </row>
    <row r="347" spans="1:69" ht="30" x14ac:dyDescent="0.25">
      <c r="A347">
        <v>346</v>
      </c>
      <c r="B347">
        <v>88</v>
      </c>
      <c r="C347" s="2" t="s">
        <v>219</v>
      </c>
      <c r="D347" s="53"/>
      <c r="E347" s="58"/>
      <c r="F347" t="s">
        <v>1152</v>
      </c>
      <c r="H347" t="s">
        <v>1050</v>
      </c>
      <c r="I347" t="s">
        <v>1153</v>
      </c>
      <c r="J347" s="25">
        <v>346</v>
      </c>
      <c r="L347" s="2" t="s">
        <v>1154</v>
      </c>
      <c r="M347" s="6" t="s">
        <v>1155</v>
      </c>
      <c r="N347" t="s">
        <v>86</v>
      </c>
      <c r="Q347" t="s">
        <v>1130</v>
      </c>
      <c r="S347" t="s">
        <v>2564</v>
      </c>
      <c r="T347" t="s">
        <v>153</v>
      </c>
      <c r="U347" t="s">
        <v>121</v>
      </c>
      <c r="W347" t="s">
        <v>1159</v>
      </c>
      <c r="AA347" t="s">
        <v>1160</v>
      </c>
      <c r="AD347" t="s">
        <v>1161</v>
      </c>
      <c r="AE347" t="s">
        <v>1166</v>
      </c>
      <c r="AI347">
        <v>118</v>
      </c>
      <c r="AJ347">
        <v>7</v>
      </c>
      <c r="AM347">
        <v>4</v>
      </c>
      <c r="AN347">
        <v>14</v>
      </c>
      <c r="AO347">
        <v>6</v>
      </c>
      <c r="AP347">
        <v>560</v>
      </c>
      <c r="AQ347">
        <v>6</v>
      </c>
      <c r="AS347" s="14">
        <f t="shared" si="25"/>
        <v>118.29166666666667</v>
      </c>
      <c r="AT347" s="15">
        <f t="shared" si="26"/>
        <v>90225.359983333343</v>
      </c>
      <c r="AU347" s="14">
        <f t="shared" si="27"/>
        <v>4.7250000000000005</v>
      </c>
      <c r="AV347" s="14">
        <f t="shared" si="28"/>
        <v>558.92812500000014</v>
      </c>
      <c r="AW347" s="14">
        <f t="shared" si="29"/>
        <v>560.29999999999995</v>
      </c>
      <c r="BL347" t="s">
        <v>117</v>
      </c>
    </row>
    <row r="348" spans="1:69" x14ac:dyDescent="0.25">
      <c r="A348" s="63">
        <v>347</v>
      </c>
      <c r="B348">
        <v>89</v>
      </c>
      <c r="C348" s="2" t="s">
        <v>219</v>
      </c>
      <c r="D348" s="53"/>
      <c r="E348" s="58"/>
      <c r="F348" t="s">
        <v>1152</v>
      </c>
      <c r="H348" t="s">
        <v>1050</v>
      </c>
      <c r="I348" t="s">
        <v>1153</v>
      </c>
      <c r="J348" s="68">
        <v>347</v>
      </c>
      <c r="L348" s="6" t="s">
        <v>12</v>
      </c>
      <c r="M348" s="63"/>
      <c r="O348" t="s">
        <v>86</v>
      </c>
      <c r="P348">
        <v>346</v>
      </c>
      <c r="S348" t="s">
        <v>2564</v>
      </c>
      <c r="AR348">
        <v>70</v>
      </c>
      <c r="AS348" s="14">
        <f t="shared" si="25"/>
        <v>0</v>
      </c>
      <c r="AT348" s="15">
        <f t="shared" si="26"/>
        <v>0</v>
      </c>
      <c r="AU348" s="14">
        <f t="shared" si="27"/>
        <v>0</v>
      </c>
      <c r="AV348" s="14">
        <f t="shared" si="28"/>
        <v>0</v>
      </c>
      <c r="AW348" s="14">
        <f t="shared" si="29"/>
        <v>0</v>
      </c>
      <c r="AX348" t="s">
        <v>1865</v>
      </c>
      <c r="AY348" t="s">
        <v>1162</v>
      </c>
      <c r="AZ348" s="12">
        <f>SUM(AS346:AS348)</f>
        <v>160.08333333333334</v>
      </c>
      <c r="BA348" t="s">
        <v>1163</v>
      </c>
      <c r="BB348">
        <v>70</v>
      </c>
      <c r="BC348" s="12">
        <f>SUM(AV346:AV348)</f>
        <v>739.67708333333348</v>
      </c>
      <c r="BD348" s="18">
        <v>10</v>
      </c>
      <c r="BE348">
        <v>3</v>
      </c>
      <c r="BF348">
        <v>1</v>
      </c>
      <c r="BG348">
        <v>0</v>
      </c>
      <c r="BH348" s="12">
        <f>BD348+BF348+(BE348+BG348)/12</f>
        <v>11.25</v>
      </c>
    </row>
    <row r="349" spans="1:69" x14ac:dyDescent="0.25">
      <c r="A349">
        <v>348</v>
      </c>
      <c r="B349">
        <v>89</v>
      </c>
      <c r="C349" s="2" t="s">
        <v>219</v>
      </c>
      <c r="D349" s="53">
        <v>45</v>
      </c>
      <c r="E349" s="58">
        <v>45</v>
      </c>
      <c r="F349" t="s">
        <v>231</v>
      </c>
      <c r="G349" t="s">
        <v>200</v>
      </c>
      <c r="H349" t="s">
        <v>1164</v>
      </c>
      <c r="I349" t="s">
        <v>1165</v>
      </c>
      <c r="J349" s="25">
        <v>348</v>
      </c>
      <c r="L349" t="s">
        <v>70</v>
      </c>
      <c r="M349" t="s">
        <v>71</v>
      </c>
      <c r="Q349" t="s">
        <v>1168</v>
      </c>
      <c r="S349" t="s">
        <v>2564</v>
      </c>
      <c r="T349" t="s">
        <v>227</v>
      </c>
      <c r="W349" t="s">
        <v>100</v>
      </c>
      <c r="AA349" t="s">
        <v>153</v>
      </c>
      <c r="AD349" t="s">
        <v>227</v>
      </c>
      <c r="AI349">
        <v>15</v>
      </c>
      <c r="AJ349">
        <v>21</v>
      </c>
      <c r="AM349">
        <v>3</v>
      </c>
      <c r="AN349">
        <v>14</v>
      </c>
      <c r="AO349">
        <v>6</v>
      </c>
      <c r="AP349">
        <v>59</v>
      </c>
      <c r="AQ349">
        <v>3</v>
      </c>
      <c r="AS349" s="14">
        <f t="shared" si="25"/>
        <v>15.875</v>
      </c>
      <c r="AT349" s="15">
        <f t="shared" si="26"/>
        <v>12108.440350000001</v>
      </c>
      <c r="AU349" s="14">
        <f t="shared" si="27"/>
        <v>3.7250000000000001</v>
      </c>
      <c r="AV349" s="14">
        <f t="shared" si="28"/>
        <v>59.134374999999999</v>
      </c>
      <c r="AW349" s="14">
        <f t="shared" si="29"/>
        <v>59.15</v>
      </c>
    </row>
    <row r="350" spans="1:69" x14ac:dyDescent="0.25">
      <c r="A350">
        <v>349</v>
      </c>
      <c r="B350">
        <v>89</v>
      </c>
      <c r="C350" s="2" t="s">
        <v>219</v>
      </c>
      <c r="D350" s="53"/>
      <c r="E350" s="58"/>
      <c r="F350" t="s">
        <v>231</v>
      </c>
      <c r="G350" t="s">
        <v>200</v>
      </c>
      <c r="H350" t="s">
        <v>1164</v>
      </c>
      <c r="I350" t="s">
        <v>1165</v>
      </c>
      <c r="J350" s="34">
        <v>350</v>
      </c>
      <c r="K350" t="s">
        <v>86</v>
      </c>
      <c r="L350" t="s">
        <v>70</v>
      </c>
      <c r="M350" t="s">
        <v>71</v>
      </c>
      <c r="Q350" t="s">
        <v>1169</v>
      </c>
      <c r="S350" t="s">
        <v>2564</v>
      </c>
      <c r="T350" t="s">
        <v>289</v>
      </c>
      <c r="W350" t="s">
        <v>159</v>
      </c>
      <c r="AA350" t="s">
        <v>117</v>
      </c>
      <c r="AD350" t="s">
        <v>114</v>
      </c>
      <c r="AI350">
        <v>6</v>
      </c>
      <c r="AJ350">
        <v>22</v>
      </c>
      <c r="AK350">
        <v>8</v>
      </c>
      <c r="AL350">
        <v>17</v>
      </c>
      <c r="AM350">
        <v>5</v>
      </c>
      <c r="AN350">
        <v>19</v>
      </c>
      <c r="AO350">
        <v>6</v>
      </c>
      <c r="AP350">
        <v>41</v>
      </c>
      <c r="AQ350">
        <v>7</v>
      </c>
      <c r="AS350" s="14">
        <f t="shared" si="25"/>
        <v>6.916666666666667</v>
      </c>
      <c r="AT350" s="15">
        <f t="shared" si="26"/>
        <v>5275.5934333333335</v>
      </c>
      <c r="AU350" s="14">
        <f t="shared" si="27"/>
        <v>5.9750000000000005</v>
      </c>
      <c r="AV350" s="14">
        <f t="shared" si="28"/>
        <v>41.327083333333341</v>
      </c>
      <c r="AW350" s="14">
        <f t="shared" si="29"/>
        <v>41.35</v>
      </c>
      <c r="BL350" t="s">
        <v>117</v>
      </c>
    </row>
    <row r="351" spans="1:69" x14ac:dyDescent="0.25">
      <c r="A351">
        <v>350</v>
      </c>
      <c r="B351">
        <v>90</v>
      </c>
      <c r="C351" s="2" t="s">
        <v>219</v>
      </c>
      <c r="D351" s="53"/>
      <c r="E351" s="58"/>
      <c r="F351" t="s">
        <v>231</v>
      </c>
      <c r="G351" t="s">
        <v>200</v>
      </c>
      <c r="H351" t="s">
        <v>1164</v>
      </c>
      <c r="I351" t="s">
        <v>1165</v>
      </c>
      <c r="J351" s="25">
        <v>349</v>
      </c>
      <c r="L351" t="s">
        <v>70</v>
      </c>
      <c r="M351" t="s">
        <v>71</v>
      </c>
      <c r="Q351" t="s">
        <v>1170</v>
      </c>
      <c r="S351" t="s">
        <v>2564</v>
      </c>
      <c r="T351" t="s">
        <v>296</v>
      </c>
      <c r="W351" t="s">
        <v>1106</v>
      </c>
      <c r="AA351" t="s">
        <v>1106</v>
      </c>
      <c r="AD351" t="s">
        <v>296</v>
      </c>
      <c r="AI351">
        <v>19</v>
      </c>
      <c r="AJ351">
        <v>23</v>
      </c>
      <c r="AM351">
        <v>5</v>
      </c>
      <c r="AN351">
        <v>4</v>
      </c>
      <c r="AO351">
        <v>6</v>
      </c>
      <c r="AP351">
        <v>104</v>
      </c>
      <c r="AQ351">
        <v>5</v>
      </c>
      <c r="AS351" s="14">
        <f t="shared" si="25"/>
        <v>19.958333333333332</v>
      </c>
      <c r="AT351" s="15">
        <f t="shared" si="26"/>
        <v>15222.947316666665</v>
      </c>
      <c r="AU351" s="14">
        <f t="shared" si="27"/>
        <v>5.2250000000000005</v>
      </c>
      <c r="AV351" s="14">
        <f t="shared" si="28"/>
        <v>104.28229166666667</v>
      </c>
      <c r="AW351" s="14">
        <f t="shared" si="29"/>
        <v>104.25</v>
      </c>
      <c r="AX351" t="s">
        <v>1866</v>
      </c>
      <c r="AY351" t="s">
        <v>1171</v>
      </c>
      <c r="AZ351" s="12">
        <f>SUM(AS349:AS351)</f>
        <v>42.75</v>
      </c>
      <c r="BA351" t="s">
        <v>1172</v>
      </c>
      <c r="BB351">
        <v>0</v>
      </c>
      <c r="BC351" s="12">
        <f>SUM(AV349:AV351)</f>
        <v>204.74375000000001</v>
      </c>
      <c r="BD351">
        <v>2</v>
      </c>
      <c r="BE351">
        <v>10</v>
      </c>
      <c r="BF351">
        <v>0</v>
      </c>
      <c r="BG351">
        <v>0</v>
      </c>
      <c r="BH351" s="12">
        <f>BD351+BF351+(BE351+BG351)/12</f>
        <v>2.8333333333333335</v>
      </c>
    </row>
    <row r="352" spans="1:69" x14ac:dyDescent="0.25">
      <c r="A352">
        <v>351</v>
      </c>
      <c r="B352">
        <v>90</v>
      </c>
      <c r="C352" s="2" t="s">
        <v>219</v>
      </c>
      <c r="D352" s="53">
        <v>46</v>
      </c>
      <c r="E352" s="58">
        <v>46</v>
      </c>
      <c r="F352" t="s">
        <v>1173</v>
      </c>
      <c r="G352" t="s">
        <v>1174</v>
      </c>
      <c r="H352" t="s">
        <v>1175</v>
      </c>
      <c r="J352" s="25">
        <v>351</v>
      </c>
      <c r="L352" t="s">
        <v>100</v>
      </c>
      <c r="M352" t="s">
        <v>100</v>
      </c>
      <c r="Q352" t="s">
        <v>1178</v>
      </c>
      <c r="R352" t="s">
        <v>1179</v>
      </c>
      <c r="S352" t="s">
        <v>2564</v>
      </c>
      <c r="T352" t="s">
        <v>1180</v>
      </c>
      <c r="W352" t="s">
        <v>1181</v>
      </c>
      <c r="AA352" t="s">
        <v>193</v>
      </c>
      <c r="AD352" t="s">
        <v>102</v>
      </c>
      <c r="AI352">
        <v>30</v>
      </c>
      <c r="AJ352">
        <v>8</v>
      </c>
      <c r="AM352">
        <v>6</v>
      </c>
      <c r="AN352">
        <v>4</v>
      </c>
      <c r="AO352">
        <v>6</v>
      </c>
      <c r="AP352">
        <v>188</v>
      </c>
      <c r="AQ352">
        <v>4</v>
      </c>
      <c r="AS352" s="14">
        <f t="shared" si="25"/>
        <v>30.333333333333332</v>
      </c>
      <c r="AT352" s="15">
        <f t="shared" si="26"/>
        <v>23136.337466666664</v>
      </c>
      <c r="AU352" s="14">
        <f t="shared" si="27"/>
        <v>6.2250000000000005</v>
      </c>
      <c r="AV352" s="14">
        <f t="shared" si="28"/>
        <v>188.82500000000002</v>
      </c>
      <c r="AW352" s="14">
        <f t="shared" si="29"/>
        <v>188.2</v>
      </c>
      <c r="BL352" t="s">
        <v>167</v>
      </c>
      <c r="BM352" t="s">
        <v>168</v>
      </c>
      <c r="BQ352" t="s">
        <v>218</v>
      </c>
    </row>
    <row r="353" spans="1:69" x14ac:dyDescent="0.25">
      <c r="A353">
        <v>352</v>
      </c>
      <c r="B353">
        <v>91</v>
      </c>
      <c r="C353" s="2" t="s">
        <v>219</v>
      </c>
      <c r="D353" s="53"/>
      <c r="E353" s="58"/>
      <c r="F353" t="s">
        <v>1173</v>
      </c>
      <c r="G353" t="s">
        <v>1174</v>
      </c>
      <c r="H353" t="s">
        <v>1175</v>
      </c>
      <c r="J353" s="25">
        <v>352</v>
      </c>
      <c r="L353" t="s">
        <v>100</v>
      </c>
      <c r="M353" t="s">
        <v>100</v>
      </c>
      <c r="Q353" t="s">
        <v>1010</v>
      </c>
      <c r="S353" t="s">
        <v>2564</v>
      </c>
      <c r="T353" t="s">
        <v>616</v>
      </c>
      <c r="W353" t="s">
        <v>102</v>
      </c>
      <c r="AA353" t="s">
        <v>193</v>
      </c>
      <c r="AB353" t="s">
        <v>289</v>
      </c>
      <c r="AD353" t="s">
        <v>159</v>
      </c>
      <c r="AI353">
        <v>28</v>
      </c>
      <c r="AJ353">
        <v>18</v>
      </c>
      <c r="AM353">
        <v>6</v>
      </c>
      <c r="AN353">
        <v>15</v>
      </c>
      <c r="AO353">
        <v>0</v>
      </c>
      <c r="AP353">
        <v>174</v>
      </c>
      <c r="AQ353">
        <v>1</v>
      </c>
      <c r="AS353" s="14">
        <f t="shared" si="25"/>
        <v>28.75</v>
      </c>
      <c r="AT353" s="15">
        <f t="shared" si="26"/>
        <v>21928.6715</v>
      </c>
      <c r="AU353" s="14">
        <f t="shared" si="27"/>
        <v>6.75</v>
      </c>
      <c r="AV353" s="14">
        <f t="shared" si="28"/>
        <v>194.0625</v>
      </c>
      <c r="AW353" s="14">
        <f t="shared" si="29"/>
        <v>174.05</v>
      </c>
      <c r="BQ353" t="s">
        <v>78</v>
      </c>
    </row>
    <row r="354" spans="1:69" x14ac:dyDescent="0.25">
      <c r="A354">
        <v>353</v>
      </c>
      <c r="B354">
        <v>91</v>
      </c>
      <c r="C354" s="2" t="s">
        <v>219</v>
      </c>
      <c r="D354" s="53"/>
      <c r="E354" s="58"/>
      <c r="F354" t="s">
        <v>1173</v>
      </c>
      <c r="G354" t="s">
        <v>1174</v>
      </c>
      <c r="H354" t="s">
        <v>1175</v>
      </c>
      <c r="J354" s="25">
        <v>353</v>
      </c>
      <c r="L354" t="s">
        <v>100</v>
      </c>
      <c r="M354" t="s">
        <v>100</v>
      </c>
      <c r="Q354" t="s">
        <v>1182</v>
      </c>
      <c r="S354" t="s">
        <v>2564</v>
      </c>
      <c r="T354" t="s">
        <v>616</v>
      </c>
      <c r="W354" t="s">
        <v>296</v>
      </c>
      <c r="AA354" t="s">
        <v>296</v>
      </c>
      <c r="AD354" t="s">
        <v>193</v>
      </c>
      <c r="AI354">
        <v>38</v>
      </c>
      <c r="AJ354">
        <v>21</v>
      </c>
      <c r="AM354">
        <v>6</v>
      </c>
      <c r="AN354">
        <v>3</v>
      </c>
      <c r="AO354">
        <v>6</v>
      </c>
      <c r="AP354">
        <v>240</v>
      </c>
      <c r="AQ354">
        <v>1</v>
      </c>
      <c r="AS354" s="14">
        <f t="shared" si="25"/>
        <v>38.875</v>
      </c>
      <c r="AT354" s="15">
        <f t="shared" si="26"/>
        <v>29651.377550000001</v>
      </c>
      <c r="AU354" s="14">
        <f t="shared" si="27"/>
        <v>6.1750000000000007</v>
      </c>
      <c r="AV354" s="14">
        <f t="shared" si="28"/>
        <v>240.05312500000002</v>
      </c>
      <c r="AW354" s="14">
        <f t="shared" si="29"/>
        <v>240.05</v>
      </c>
    </row>
    <row r="355" spans="1:69" x14ac:dyDescent="0.25">
      <c r="A355">
        <v>354</v>
      </c>
      <c r="B355">
        <v>91</v>
      </c>
      <c r="C355" s="2" t="s">
        <v>219</v>
      </c>
      <c r="D355" s="53"/>
      <c r="E355" s="58"/>
      <c r="F355" t="s">
        <v>1173</v>
      </c>
      <c r="G355" t="s">
        <v>1174</v>
      </c>
      <c r="H355" t="s">
        <v>1175</v>
      </c>
      <c r="J355" s="25">
        <v>354</v>
      </c>
      <c r="L355" t="s">
        <v>100</v>
      </c>
      <c r="M355" t="s">
        <v>100</v>
      </c>
      <c r="Q355" t="s">
        <v>1183</v>
      </c>
      <c r="S355" t="s">
        <v>2564</v>
      </c>
      <c r="T355" t="s">
        <v>606</v>
      </c>
      <c r="W355" t="s">
        <v>1184</v>
      </c>
      <c r="AA355" t="s">
        <v>167</v>
      </c>
      <c r="AD355" t="s">
        <v>296</v>
      </c>
      <c r="AI355">
        <v>28</v>
      </c>
      <c r="AJ355">
        <v>13</v>
      </c>
      <c r="AM355">
        <v>5</v>
      </c>
      <c r="AN355">
        <v>12</v>
      </c>
      <c r="AO355">
        <v>6</v>
      </c>
      <c r="AP355">
        <v>160</v>
      </c>
      <c r="AQ355">
        <v>1</v>
      </c>
      <c r="AS355" s="14">
        <f t="shared" si="25"/>
        <v>28.541666666666668</v>
      </c>
      <c r="AT355" s="15">
        <f t="shared" si="26"/>
        <v>21769.768083333336</v>
      </c>
      <c r="AU355" s="14">
        <f t="shared" si="27"/>
        <v>5.625</v>
      </c>
      <c r="AV355" s="14">
        <f t="shared" si="28"/>
        <v>160.546875</v>
      </c>
      <c r="AW355" s="14">
        <f t="shared" si="29"/>
        <v>160.05000000000001</v>
      </c>
      <c r="BL355" t="s">
        <v>167</v>
      </c>
    </row>
    <row r="356" spans="1:69" x14ac:dyDescent="0.25">
      <c r="A356">
        <v>355</v>
      </c>
      <c r="B356">
        <v>91</v>
      </c>
      <c r="C356" s="2" t="s">
        <v>219</v>
      </c>
      <c r="D356" s="53"/>
      <c r="E356" s="58"/>
      <c r="F356" t="s">
        <v>1173</v>
      </c>
      <c r="G356" t="s">
        <v>1174</v>
      </c>
      <c r="H356" t="s">
        <v>1175</v>
      </c>
      <c r="J356" s="27">
        <v>355</v>
      </c>
      <c r="L356" t="s">
        <v>100</v>
      </c>
      <c r="M356" t="s">
        <v>100</v>
      </c>
      <c r="Q356" t="s">
        <v>1185</v>
      </c>
      <c r="R356" t="s">
        <v>1186</v>
      </c>
      <c r="S356" t="s">
        <v>2564</v>
      </c>
      <c r="T356" t="s">
        <v>1187</v>
      </c>
      <c r="W356" t="s">
        <v>102</v>
      </c>
      <c r="AA356" t="s">
        <v>372</v>
      </c>
      <c r="AD356" t="s">
        <v>167</v>
      </c>
      <c r="AI356">
        <v>36</v>
      </c>
      <c r="AJ356">
        <v>15</v>
      </c>
      <c r="AM356">
        <v>6</v>
      </c>
      <c r="AN356">
        <v>3</v>
      </c>
      <c r="AO356">
        <v>6</v>
      </c>
      <c r="AP356">
        <v>226</v>
      </c>
      <c r="AQ356">
        <v>10</v>
      </c>
      <c r="AS356" s="14">
        <f t="shared" si="25"/>
        <v>36.625</v>
      </c>
      <c r="AT356" s="15">
        <f t="shared" si="26"/>
        <v>27935.220650000003</v>
      </c>
      <c r="AU356" s="14">
        <f t="shared" si="27"/>
        <v>6.1750000000000007</v>
      </c>
      <c r="AV356" s="14">
        <f t="shared" si="28"/>
        <v>226.15937500000004</v>
      </c>
      <c r="AW356" s="14">
        <f t="shared" si="29"/>
        <v>226.5</v>
      </c>
      <c r="BL356" t="s">
        <v>117</v>
      </c>
      <c r="BM356" t="s">
        <v>167</v>
      </c>
    </row>
    <row r="357" spans="1:69" x14ac:dyDescent="0.25">
      <c r="A357">
        <v>356</v>
      </c>
      <c r="B357">
        <v>91</v>
      </c>
      <c r="C357" s="2" t="s">
        <v>219</v>
      </c>
      <c r="D357" s="53"/>
      <c r="E357" s="58"/>
      <c r="F357" t="s">
        <v>1173</v>
      </c>
      <c r="G357" t="s">
        <v>1174</v>
      </c>
      <c r="H357" t="s">
        <v>1175</v>
      </c>
      <c r="J357" s="34">
        <v>356</v>
      </c>
      <c r="L357" t="s">
        <v>100</v>
      </c>
      <c r="M357" t="s">
        <v>100</v>
      </c>
      <c r="Q357" t="s">
        <v>72</v>
      </c>
      <c r="S357" t="s">
        <v>2564</v>
      </c>
      <c r="T357" t="s">
        <v>117</v>
      </c>
      <c r="W357" t="s">
        <v>771</v>
      </c>
      <c r="AA357" t="s">
        <v>1188</v>
      </c>
      <c r="AD357" t="s">
        <v>102</v>
      </c>
      <c r="AI357">
        <v>7</v>
      </c>
      <c r="AJ357">
        <v>7</v>
      </c>
      <c r="AM357">
        <v>5</v>
      </c>
      <c r="AN357">
        <v>5</v>
      </c>
      <c r="AO357">
        <v>0</v>
      </c>
      <c r="AP357">
        <v>38</v>
      </c>
      <c r="AQ357">
        <v>9</v>
      </c>
      <c r="AS357" s="14">
        <f t="shared" si="25"/>
        <v>7.291666666666667</v>
      </c>
      <c r="AT357" s="15">
        <f t="shared" si="26"/>
        <v>5561.6195833333331</v>
      </c>
      <c r="AU357" s="14">
        <f t="shared" si="27"/>
        <v>5.25</v>
      </c>
      <c r="AV357" s="14">
        <f t="shared" si="28"/>
        <v>38.28125</v>
      </c>
      <c r="AW357" s="14">
        <f t="shared" si="29"/>
        <v>38.450000000000003</v>
      </c>
      <c r="BL357" t="s">
        <v>117</v>
      </c>
      <c r="BQ357" t="s">
        <v>218</v>
      </c>
    </row>
    <row r="358" spans="1:69" x14ac:dyDescent="0.25">
      <c r="A358">
        <v>357</v>
      </c>
      <c r="B358">
        <v>92</v>
      </c>
      <c r="C358" s="2" t="s">
        <v>219</v>
      </c>
      <c r="D358" s="53"/>
      <c r="E358" s="58"/>
      <c r="F358" t="s">
        <v>1173</v>
      </c>
      <c r="G358" t="s">
        <v>1174</v>
      </c>
      <c r="H358" t="s">
        <v>1175</v>
      </c>
      <c r="J358" s="27">
        <v>357</v>
      </c>
      <c r="L358" t="s">
        <v>11</v>
      </c>
      <c r="N358" t="s">
        <v>86</v>
      </c>
      <c r="S358" t="s">
        <v>2564</v>
      </c>
      <c r="T358" t="s">
        <v>117</v>
      </c>
      <c r="W358" t="s">
        <v>1191</v>
      </c>
      <c r="AA358" t="s">
        <v>193</v>
      </c>
      <c r="AD358" t="s">
        <v>102</v>
      </c>
      <c r="AI358">
        <v>6</v>
      </c>
      <c r="AJ358">
        <v>14</v>
      </c>
      <c r="AM358">
        <v>10</v>
      </c>
      <c r="AN358">
        <v>10</v>
      </c>
      <c r="AO358">
        <v>0</v>
      </c>
      <c r="AP358">
        <v>69</v>
      </c>
      <c r="AQ358">
        <v>19</v>
      </c>
      <c r="AS358" s="14">
        <f t="shared" si="25"/>
        <v>6.583333333333333</v>
      </c>
      <c r="AT358" s="15">
        <f t="shared" si="26"/>
        <v>5021.3479666666663</v>
      </c>
      <c r="AU358" s="14">
        <f t="shared" si="27"/>
        <v>10.5</v>
      </c>
      <c r="AV358" s="14">
        <f t="shared" si="28"/>
        <v>69.125</v>
      </c>
      <c r="AW358" s="14">
        <f t="shared" si="29"/>
        <v>69.95</v>
      </c>
      <c r="BL358" t="s">
        <v>117</v>
      </c>
      <c r="BQ358" t="s">
        <v>218</v>
      </c>
    </row>
    <row r="359" spans="1:69" x14ac:dyDescent="0.25">
      <c r="A359">
        <v>358</v>
      </c>
      <c r="B359">
        <v>92</v>
      </c>
      <c r="C359" s="2" t="s">
        <v>219</v>
      </c>
      <c r="D359" s="53"/>
      <c r="E359" s="58"/>
      <c r="F359" t="s">
        <v>1173</v>
      </c>
      <c r="G359" t="s">
        <v>1174</v>
      </c>
      <c r="H359" t="s">
        <v>1175</v>
      </c>
      <c r="J359" s="27">
        <v>358</v>
      </c>
      <c r="L359" s="63" t="s">
        <v>12</v>
      </c>
      <c r="M359" s="63"/>
      <c r="O359" t="s">
        <v>86</v>
      </c>
      <c r="P359">
        <v>357</v>
      </c>
      <c r="S359" t="s">
        <v>2564</v>
      </c>
      <c r="AR359">
        <v>125</v>
      </c>
      <c r="AS359" s="14">
        <f t="shared" si="25"/>
        <v>0</v>
      </c>
      <c r="AT359" s="15">
        <f t="shared" si="26"/>
        <v>0</v>
      </c>
      <c r="AU359" s="14">
        <f t="shared" si="27"/>
        <v>0</v>
      </c>
      <c r="AV359" s="14">
        <f t="shared" si="28"/>
        <v>0</v>
      </c>
      <c r="AW359" s="14">
        <f t="shared" si="29"/>
        <v>0</v>
      </c>
      <c r="AX359" t="s">
        <v>1867</v>
      </c>
      <c r="AY359" t="s">
        <v>1192</v>
      </c>
      <c r="AZ359" s="12">
        <f>SUM(AS352:AS359)</f>
        <v>177</v>
      </c>
      <c r="BA359" t="s">
        <v>1193</v>
      </c>
      <c r="BB359">
        <v>125</v>
      </c>
      <c r="BC359" s="12">
        <f>SUM(AV352:AV359)</f>
        <v>1117.0531250000001</v>
      </c>
      <c r="BD359">
        <v>15</v>
      </c>
      <c r="BE359">
        <v>3</v>
      </c>
      <c r="BF359">
        <v>1</v>
      </c>
      <c r="BG359">
        <v>9</v>
      </c>
      <c r="BH359" s="12">
        <f>BD359+BF359+(BE359+BG359)/12</f>
        <v>17</v>
      </c>
    </row>
    <row r="360" spans="1:69" x14ac:dyDescent="0.25">
      <c r="A360">
        <v>359</v>
      </c>
      <c r="B360">
        <v>92</v>
      </c>
      <c r="C360" s="2" t="s">
        <v>219</v>
      </c>
      <c r="D360" s="53">
        <v>47</v>
      </c>
      <c r="E360" s="58">
        <v>47</v>
      </c>
      <c r="F360" t="s">
        <v>1194</v>
      </c>
      <c r="H360" t="s">
        <v>1195</v>
      </c>
      <c r="I360" t="s">
        <v>1196</v>
      </c>
      <c r="J360" s="25">
        <v>359</v>
      </c>
      <c r="L360" t="s">
        <v>1197</v>
      </c>
      <c r="M360" t="s">
        <v>1198</v>
      </c>
      <c r="N360" t="s">
        <v>86</v>
      </c>
      <c r="Q360" t="s">
        <v>100</v>
      </c>
      <c r="S360" t="s">
        <v>2564</v>
      </c>
      <c r="T360" t="s">
        <v>1141</v>
      </c>
      <c r="W360" t="s">
        <v>1199</v>
      </c>
      <c r="AA360" t="s">
        <v>159</v>
      </c>
      <c r="AD360" t="s">
        <v>296</v>
      </c>
      <c r="AI360">
        <v>10</v>
      </c>
      <c r="AJ360">
        <v>12</v>
      </c>
      <c r="AM360">
        <v>10</v>
      </c>
      <c r="AN360">
        <v>17</v>
      </c>
      <c r="AO360">
        <v>6</v>
      </c>
      <c r="AP360">
        <v>114</v>
      </c>
      <c r="AQ360">
        <v>4</v>
      </c>
      <c r="AS360" s="14">
        <f t="shared" si="25"/>
        <v>10.5</v>
      </c>
      <c r="AT360" s="15">
        <f t="shared" si="26"/>
        <v>8008.7322000000004</v>
      </c>
      <c r="AU360" s="14">
        <f t="shared" si="27"/>
        <v>10.875</v>
      </c>
      <c r="AV360" s="14">
        <f t="shared" si="28"/>
        <v>114.1875</v>
      </c>
      <c r="AW360" s="14">
        <f t="shared" si="29"/>
        <v>114.2</v>
      </c>
    </row>
    <row r="361" spans="1:69" x14ac:dyDescent="0.25">
      <c r="A361" s="63">
        <v>360</v>
      </c>
      <c r="B361">
        <v>92</v>
      </c>
      <c r="C361" s="2" t="s">
        <v>219</v>
      </c>
      <c r="D361" s="53"/>
      <c r="E361" s="58"/>
      <c r="F361" t="s">
        <v>1194</v>
      </c>
      <c r="H361" t="s">
        <v>1195</v>
      </c>
      <c r="I361" t="s">
        <v>1196</v>
      </c>
      <c r="J361" s="68">
        <v>360</v>
      </c>
      <c r="L361" t="s">
        <v>12</v>
      </c>
      <c r="O361" t="s">
        <v>86</v>
      </c>
      <c r="S361" t="s">
        <v>2564</v>
      </c>
      <c r="AR361">
        <v>36</v>
      </c>
      <c r="AS361" s="14">
        <f t="shared" si="25"/>
        <v>0</v>
      </c>
      <c r="AT361" s="15">
        <f t="shared" si="26"/>
        <v>0</v>
      </c>
      <c r="AU361" s="14">
        <f t="shared" si="27"/>
        <v>0</v>
      </c>
      <c r="AV361" s="14">
        <f t="shared" si="28"/>
        <v>0</v>
      </c>
      <c r="AW361" s="14">
        <f t="shared" si="29"/>
        <v>0</v>
      </c>
      <c r="AX361" t="s">
        <v>1868</v>
      </c>
      <c r="AY361" t="s">
        <v>1200</v>
      </c>
      <c r="AZ361" s="12">
        <f>SUM(AS360:AS361)</f>
        <v>10.5</v>
      </c>
      <c r="BA361" t="s">
        <v>1201</v>
      </c>
      <c r="BB361">
        <v>36</v>
      </c>
      <c r="BC361" s="12">
        <f>SUM(AV360:AV361)</f>
        <v>114.1875</v>
      </c>
      <c r="BD361">
        <v>1</v>
      </c>
      <c r="BE361">
        <v>8</v>
      </c>
      <c r="BF361">
        <v>0</v>
      </c>
      <c r="BG361">
        <v>6</v>
      </c>
      <c r="BH361" s="12">
        <f>BD361+BF361+(BE361+BG361)/12</f>
        <v>2.166666666666667</v>
      </c>
    </row>
    <row r="362" spans="1:69" x14ac:dyDescent="0.25">
      <c r="A362">
        <v>361</v>
      </c>
      <c r="B362">
        <v>93</v>
      </c>
      <c r="C362" s="2" t="s">
        <v>219</v>
      </c>
      <c r="D362" s="53">
        <v>48</v>
      </c>
      <c r="E362" s="58">
        <v>48</v>
      </c>
      <c r="F362" t="s">
        <v>1202</v>
      </c>
      <c r="H362" t="s">
        <v>1203</v>
      </c>
      <c r="J362" s="27">
        <v>361</v>
      </c>
      <c r="L362" t="s">
        <v>118</v>
      </c>
      <c r="M362" t="s">
        <v>119</v>
      </c>
      <c r="Q362" t="s">
        <v>285</v>
      </c>
      <c r="S362" t="s">
        <v>2564</v>
      </c>
      <c r="T362" t="s">
        <v>116</v>
      </c>
      <c r="W362" t="s">
        <v>1030</v>
      </c>
      <c r="AA362" t="s">
        <v>123</v>
      </c>
      <c r="AD362" t="s">
        <v>117</v>
      </c>
      <c r="AI362">
        <v>14</v>
      </c>
      <c r="AJ362">
        <v>4</v>
      </c>
      <c r="AM362">
        <v>6</v>
      </c>
      <c r="AN362">
        <v>0</v>
      </c>
      <c r="AO362">
        <v>0</v>
      </c>
      <c r="AP362">
        <v>85</v>
      </c>
      <c r="AQ362">
        <v>0</v>
      </c>
      <c r="AS362" s="14">
        <f t="shared" si="25"/>
        <v>14.166666666666666</v>
      </c>
      <c r="AT362" s="15">
        <f t="shared" si="26"/>
        <v>10805.432333333332</v>
      </c>
      <c r="AU362" s="14">
        <f t="shared" si="27"/>
        <v>6</v>
      </c>
      <c r="AV362" s="14">
        <f t="shared" si="28"/>
        <v>85</v>
      </c>
      <c r="AW362" s="14">
        <f t="shared" si="29"/>
        <v>85</v>
      </c>
      <c r="BL362" t="s">
        <v>117</v>
      </c>
    </row>
    <row r="363" spans="1:69" ht="45" x14ac:dyDescent="0.25">
      <c r="A363">
        <v>362</v>
      </c>
      <c r="B363">
        <v>93</v>
      </c>
      <c r="C363" s="2" t="s">
        <v>219</v>
      </c>
      <c r="D363" s="53"/>
      <c r="E363" s="58"/>
      <c r="F363" t="s">
        <v>1202</v>
      </c>
      <c r="H363" t="s">
        <v>1203</v>
      </c>
      <c r="J363" s="25">
        <v>362</v>
      </c>
      <c r="L363" s="6" t="s">
        <v>599</v>
      </c>
      <c r="M363" s="6" t="s">
        <v>851</v>
      </c>
      <c r="Q363" t="s">
        <v>356</v>
      </c>
      <c r="S363" t="s">
        <v>2564</v>
      </c>
      <c r="T363" t="s">
        <v>121</v>
      </c>
      <c r="U363" t="s">
        <v>1030</v>
      </c>
      <c r="W363" t="s">
        <v>296</v>
      </c>
      <c r="AA363" t="s">
        <v>1030</v>
      </c>
      <c r="AD363" t="s">
        <v>121</v>
      </c>
      <c r="AI363">
        <v>37</v>
      </c>
      <c r="AJ363">
        <v>20</v>
      </c>
      <c r="AM363">
        <v>4</v>
      </c>
      <c r="AN363">
        <v>17</v>
      </c>
      <c r="AO363">
        <v>6</v>
      </c>
      <c r="AP363">
        <v>204</v>
      </c>
      <c r="AQ363">
        <v>15</v>
      </c>
      <c r="AS363" s="14">
        <f t="shared" si="25"/>
        <v>37.833333333333336</v>
      </c>
      <c r="AT363" s="15">
        <f t="shared" si="26"/>
        <v>28856.860466666665</v>
      </c>
      <c r="AU363" s="14">
        <f t="shared" si="27"/>
        <v>4.875</v>
      </c>
      <c r="AV363" s="14">
        <f t="shared" si="28"/>
        <v>184.4375</v>
      </c>
      <c r="AW363" s="14">
        <f t="shared" si="29"/>
        <v>204.75</v>
      </c>
      <c r="BL363" t="s">
        <v>117</v>
      </c>
    </row>
    <row r="364" spans="1:69" ht="45" x14ac:dyDescent="0.25">
      <c r="A364">
        <v>363</v>
      </c>
      <c r="B364">
        <v>93</v>
      </c>
      <c r="C364" s="2" t="s">
        <v>219</v>
      </c>
      <c r="D364" s="53"/>
      <c r="E364" s="58"/>
      <c r="F364" t="s">
        <v>1202</v>
      </c>
      <c r="H364" t="s">
        <v>1203</v>
      </c>
      <c r="J364" s="27">
        <v>363</v>
      </c>
      <c r="L364" s="6" t="s">
        <v>599</v>
      </c>
      <c r="M364" s="6" t="s">
        <v>851</v>
      </c>
      <c r="Q364" t="s">
        <v>459</v>
      </c>
      <c r="S364" t="s">
        <v>2564</v>
      </c>
      <c r="T364" t="s">
        <v>296</v>
      </c>
      <c r="W364" t="s">
        <v>296</v>
      </c>
      <c r="AA364" t="s">
        <v>1014</v>
      </c>
      <c r="AB364" t="s">
        <v>868</v>
      </c>
      <c r="AD364" t="s">
        <v>1204</v>
      </c>
      <c r="AI364">
        <v>30</v>
      </c>
      <c r="AJ364">
        <v>17</v>
      </c>
      <c r="AM364">
        <v>4</v>
      </c>
      <c r="AN364">
        <v>17</v>
      </c>
      <c r="AO364">
        <v>6</v>
      </c>
      <c r="AP364">
        <v>149</v>
      </c>
      <c r="AQ364">
        <v>13</v>
      </c>
      <c r="AS364" s="14">
        <f t="shared" si="25"/>
        <v>30.708333333333332</v>
      </c>
      <c r="AT364" s="15">
        <f t="shared" si="26"/>
        <v>23422.363616666666</v>
      </c>
      <c r="AU364" s="14">
        <f t="shared" si="27"/>
        <v>4.875</v>
      </c>
      <c r="AV364" s="14">
        <f t="shared" si="28"/>
        <v>149.703125</v>
      </c>
      <c r="AW364" s="14">
        <f t="shared" si="29"/>
        <v>149.65</v>
      </c>
      <c r="BL364" t="s">
        <v>167</v>
      </c>
    </row>
    <row r="365" spans="1:69" x14ac:dyDescent="0.25">
      <c r="A365">
        <v>364</v>
      </c>
      <c r="B365">
        <v>94</v>
      </c>
      <c r="C365" s="2" t="s">
        <v>219</v>
      </c>
      <c r="D365" s="53"/>
      <c r="E365" s="58"/>
      <c r="F365" t="s">
        <v>1202</v>
      </c>
      <c r="H365" t="s">
        <v>1203</v>
      </c>
      <c r="J365" s="29">
        <v>364</v>
      </c>
      <c r="L365" t="s">
        <v>1205</v>
      </c>
      <c r="M365" t="s">
        <v>1206</v>
      </c>
      <c r="Q365" t="s">
        <v>1898</v>
      </c>
      <c r="S365" t="s">
        <v>2564</v>
      </c>
      <c r="T365" t="s">
        <v>1021</v>
      </c>
      <c r="W365" t="s">
        <v>116</v>
      </c>
      <c r="AA365" t="s">
        <v>157</v>
      </c>
      <c r="AD365" t="s">
        <v>65</v>
      </c>
      <c r="AI365">
        <v>10</v>
      </c>
      <c r="AJ365">
        <v>8</v>
      </c>
      <c r="AM365">
        <v>6</v>
      </c>
      <c r="AN365">
        <v>15</v>
      </c>
      <c r="AO365">
        <v>0</v>
      </c>
      <c r="AP365">
        <v>69</v>
      </c>
      <c r="AQ365">
        <v>15</v>
      </c>
      <c r="AS365" s="14">
        <f t="shared" si="25"/>
        <v>10.333333333333334</v>
      </c>
      <c r="AT365" s="15">
        <f t="shared" si="26"/>
        <v>7881.6094666666668</v>
      </c>
      <c r="AU365" s="14">
        <f t="shared" si="27"/>
        <v>6.75</v>
      </c>
      <c r="AV365" s="14">
        <f t="shared" si="28"/>
        <v>69.75</v>
      </c>
      <c r="AW365" s="14">
        <f t="shared" si="29"/>
        <v>69.75</v>
      </c>
      <c r="BL365" t="s">
        <v>244</v>
      </c>
    </row>
    <row r="366" spans="1:69" x14ac:dyDescent="0.25">
      <c r="A366">
        <v>365</v>
      </c>
      <c r="B366">
        <v>94</v>
      </c>
      <c r="C366" s="2" t="s">
        <v>219</v>
      </c>
      <c r="D366" s="53"/>
      <c r="E366" s="58"/>
      <c r="F366" t="s">
        <v>1202</v>
      </c>
      <c r="H366" t="s">
        <v>1203</v>
      </c>
      <c r="J366" s="27">
        <v>365</v>
      </c>
      <c r="L366" t="s">
        <v>70</v>
      </c>
      <c r="M366" t="s">
        <v>71</v>
      </c>
      <c r="Q366" t="s">
        <v>1207</v>
      </c>
      <c r="S366" t="s">
        <v>2564</v>
      </c>
      <c r="T366" t="s">
        <v>1208</v>
      </c>
      <c r="U366" t="s">
        <v>1209</v>
      </c>
      <c r="W366" t="s">
        <v>296</v>
      </c>
      <c r="AA366" t="s">
        <v>73</v>
      </c>
      <c r="AB366" t="s">
        <v>157</v>
      </c>
      <c r="AD366" t="s">
        <v>1208</v>
      </c>
      <c r="AI366">
        <v>6</v>
      </c>
      <c r="AJ366">
        <v>11</v>
      </c>
      <c r="AM366">
        <v>3</v>
      </c>
      <c r="AN366">
        <v>15</v>
      </c>
      <c r="AO366">
        <v>0</v>
      </c>
      <c r="AP366">
        <v>24</v>
      </c>
      <c r="AQ366">
        <v>3</v>
      </c>
      <c r="AS366" s="14">
        <f t="shared" si="25"/>
        <v>6.458333333333333</v>
      </c>
      <c r="AT366" s="15">
        <f t="shared" si="26"/>
        <v>4926.0059166666661</v>
      </c>
      <c r="AU366" s="14">
        <f t="shared" si="27"/>
        <v>3.75</v>
      </c>
      <c r="AV366" s="14">
        <f t="shared" si="28"/>
        <v>24.21875</v>
      </c>
      <c r="AW366" s="14">
        <f t="shared" si="29"/>
        <v>24.15</v>
      </c>
      <c r="BL366" t="s">
        <v>167</v>
      </c>
    </row>
    <row r="367" spans="1:69" x14ac:dyDescent="0.25">
      <c r="A367">
        <v>366</v>
      </c>
      <c r="B367">
        <v>94</v>
      </c>
      <c r="C367" s="2" t="s">
        <v>219</v>
      </c>
      <c r="D367" s="53"/>
      <c r="E367" s="58"/>
      <c r="F367" t="s">
        <v>1202</v>
      </c>
      <c r="H367" t="s">
        <v>1203</v>
      </c>
      <c r="J367" s="25">
        <v>366</v>
      </c>
      <c r="L367" t="s">
        <v>70</v>
      </c>
      <c r="M367" t="s">
        <v>71</v>
      </c>
      <c r="Q367" t="s">
        <v>1210</v>
      </c>
      <c r="S367" t="s">
        <v>2564</v>
      </c>
      <c r="T367" t="s">
        <v>1002</v>
      </c>
      <c r="W367" t="s">
        <v>1211</v>
      </c>
      <c r="AA367" t="s">
        <v>1212</v>
      </c>
      <c r="AD367" t="s">
        <v>1021</v>
      </c>
      <c r="AI367">
        <v>17</v>
      </c>
      <c r="AJ367">
        <v>7</v>
      </c>
      <c r="AM367">
        <v>5</v>
      </c>
      <c r="AN367">
        <v>5</v>
      </c>
      <c r="AO367">
        <v>0</v>
      </c>
      <c r="AP367">
        <v>90</v>
      </c>
      <c r="AQ367">
        <v>14</v>
      </c>
      <c r="AS367" s="14">
        <f t="shared" si="25"/>
        <v>17.291666666666668</v>
      </c>
      <c r="AT367" s="15">
        <f t="shared" si="26"/>
        <v>13188.983583333335</v>
      </c>
      <c r="AU367" s="14">
        <f t="shared" si="27"/>
        <v>5.25</v>
      </c>
      <c r="AV367" s="14">
        <f t="shared" si="28"/>
        <v>90.78125</v>
      </c>
      <c r="AW367" s="14">
        <f t="shared" si="29"/>
        <v>90.7</v>
      </c>
      <c r="BL367" t="s">
        <v>1213</v>
      </c>
      <c r="BM367" t="s">
        <v>244</v>
      </c>
      <c r="BQ367" t="s">
        <v>412</v>
      </c>
    </row>
    <row r="368" spans="1:69" x14ac:dyDescent="0.25">
      <c r="A368">
        <v>367</v>
      </c>
      <c r="B368">
        <v>94</v>
      </c>
      <c r="C368" s="2" t="s">
        <v>219</v>
      </c>
      <c r="D368" s="53"/>
      <c r="E368" s="58"/>
      <c r="F368" t="s">
        <v>1202</v>
      </c>
      <c r="H368" t="s">
        <v>1203</v>
      </c>
      <c r="J368" s="25">
        <v>367</v>
      </c>
      <c r="L368" t="s">
        <v>100</v>
      </c>
      <c r="M368" t="s">
        <v>100</v>
      </c>
      <c r="Q368" t="s">
        <v>864</v>
      </c>
      <c r="S368" t="s">
        <v>2564</v>
      </c>
      <c r="T368" t="s">
        <v>1214</v>
      </c>
      <c r="W368" t="s">
        <v>114</v>
      </c>
      <c r="AA368" t="s">
        <v>123</v>
      </c>
      <c r="AD368" t="s">
        <v>1215</v>
      </c>
      <c r="AI368">
        <v>6</v>
      </c>
      <c r="AJ368">
        <v>7</v>
      </c>
      <c r="AM368">
        <v>4</v>
      </c>
      <c r="AN368">
        <v>17</v>
      </c>
      <c r="AO368">
        <v>6</v>
      </c>
      <c r="AP368">
        <v>30</v>
      </c>
      <c r="AQ368">
        <v>15</v>
      </c>
      <c r="AS368" s="14">
        <f t="shared" si="25"/>
        <v>6.291666666666667</v>
      </c>
      <c r="AT368" s="15">
        <f t="shared" si="26"/>
        <v>4798.8831833333334</v>
      </c>
      <c r="AU368" s="14">
        <f t="shared" si="27"/>
        <v>4.875</v>
      </c>
      <c r="AV368" s="14">
        <f t="shared" si="28"/>
        <v>30.671875</v>
      </c>
      <c r="AW368" s="14">
        <f t="shared" si="29"/>
        <v>30.75</v>
      </c>
      <c r="BL368" t="s">
        <v>117</v>
      </c>
      <c r="BM368" t="s">
        <v>167</v>
      </c>
    </row>
    <row r="369" spans="1:69" x14ac:dyDescent="0.25">
      <c r="A369">
        <v>368</v>
      </c>
      <c r="B369">
        <v>95</v>
      </c>
      <c r="C369" s="2" t="s">
        <v>219</v>
      </c>
      <c r="D369" s="53"/>
      <c r="E369" s="58"/>
      <c r="F369" t="s">
        <v>1202</v>
      </c>
      <c r="H369" t="s">
        <v>1203</v>
      </c>
      <c r="J369" s="27">
        <v>368</v>
      </c>
      <c r="L369" t="s">
        <v>11</v>
      </c>
      <c r="N369" t="s">
        <v>86</v>
      </c>
      <c r="S369" t="s">
        <v>2564</v>
      </c>
      <c r="T369" t="s">
        <v>122</v>
      </c>
      <c r="W369" t="s">
        <v>65</v>
      </c>
      <c r="AA369" t="s">
        <v>157</v>
      </c>
      <c r="AD369" t="s">
        <v>1216</v>
      </c>
      <c r="AI369">
        <v>2</v>
      </c>
      <c r="AJ369">
        <v>10</v>
      </c>
      <c r="AM369">
        <v>8</v>
      </c>
      <c r="AN369">
        <v>5</v>
      </c>
      <c r="AO369">
        <v>0</v>
      </c>
      <c r="AP369">
        <v>19</v>
      </c>
      <c r="AQ369">
        <v>16</v>
      </c>
      <c r="AS369" s="14">
        <f t="shared" si="25"/>
        <v>2.4166666666666665</v>
      </c>
      <c r="AT369" s="15">
        <f t="shared" si="26"/>
        <v>1843.2796333333333</v>
      </c>
      <c r="AU369" s="14">
        <f t="shared" si="27"/>
        <v>8.25</v>
      </c>
      <c r="AV369" s="14">
        <f t="shared" si="28"/>
        <v>19.9375</v>
      </c>
      <c r="AW369" s="14">
        <f t="shared" si="29"/>
        <v>19.8</v>
      </c>
    </row>
    <row r="370" spans="1:69" x14ac:dyDescent="0.25">
      <c r="A370">
        <v>369</v>
      </c>
      <c r="B370">
        <v>95</v>
      </c>
      <c r="C370" s="2" t="s">
        <v>219</v>
      </c>
      <c r="D370" s="53"/>
      <c r="E370" s="58"/>
      <c r="F370" t="s">
        <v>1202</v>
      </c>
      <c r="H370" t="s">
        <v>1203</v>
      </c>
      <c r="J370" s="27">
        <v>369</v>
      </c>
      <c r="L370" t="s">
        <v>12</v>
      </c>
      <c r="O370" t="s">
        <v>86</v>
      </c>
      <c r="P370">
        <v>368</v>
      </c>
      <c r="S370" t="s">
        <v>2564</v>
      </c>
      <c r="AR370">
        <v>36</v>
      </c>
      <c r="AS370" s="14">
        <f t="shared" si="25"/>
        <v>0</v>
      </c>
      <c r="AT370" s="15">
        <f t="shared" si="26"/>
        <v>0</v>
      </c>
      <c r="AU370" s="14">
        <f t="shared" si="27"/>
        <v>0</v>
      </c>
      <c r="AV370" s="14">
        <f t="shared" si="28"/>
        <v>0</v>
      </c>
      <c r="AW370" s="14">
        <f t="shared" si="29"/>
        <v>0</v>
      </c>
      <c r="AX370" t="s">
        <v>1869</v>
      </c>
      <c r="AY370" t="s">
        <v>1217</v>
      </c>
      <c r="AZ370" s="12">
        <f>SUM(AS362:AS370)</f>
        <v>125.5</v>
      </c>
      <c r="BA370" t="s">
        <v>1218</v>
      </c>
      <c r="BB370">
        <v>36</v>
      </c>
      <c r="BC370" s="12">
        <f>SUM(AV362:AV370)</f>
        <v>654.5</v>
      </c>
      <c r="BD370">
        <v>9</v>
      </c>
      <c r="BE370">
        <v>5</v>
      </c>
      <c r="BF370">
        <v>0</v>
      </c>
      <c r="BG370">
        <v>6</v>
      </c>
      <c r="BH370" s="12">
        <f>BD370+BF370+(BE370+BG370)/12</f>
        <v>9.9166666666666661</v>
      </c>
    </row>
    <row r="371" spans="1:69" x14ac:dyDescent="0.25">
      <c r="A371">
        <v>370</v>
      </c>
      <c r="B371">
        <v>95</v>
      </c>
      <c r="C371" s="2" t="s">
        <v>219</v>
      </c>
      <c r="D371" s="53">
        <v>49</v>
      </c>
      <c r="E371" s="58">
        <v>49</v>
      </c>
      <c r="F371" t="s">
        <v>1219</v>
      </c>
      <c r="H371" t="s">
        <v>1220</v>
      </c>
      <c r="I371" t="s">
        <v>892</v>
      </c>
      <c r="J371" s="27">
        <v>370</v>
      </c>
      <c r="L371" t="s">
        <v>11</v>
      </c>
      <c r="N371" t="s">
        <v>86</v>
      </c>
      <c r="Q371" t="s">
        <v>1222</v>
      </c>
      <c r="S371" t="s">
        <v>2564</v>
      </c>
      <c r="T371" t="s">
        <v>296</v>
      </c>
      <c r="W371" t="s">
        <v>102</v>
      </c>
      <c r="AA371" t="s">
        <v>287</v>
      </c>
      <c r="AD371" t="s">
        <v>287</v>
      </c>
      <c r="AE371" t="s">
        <v>586</v>
      </c>
      <c r="AI371">
        <v>1</v>
      </c>
      <c r="AJ371">
        <v>22</v>
      </c>
      <c r="AM371">
        <v>10</v>
      </c>
      <c r="AN371">
        <v>17</v>
      </c>
      <c r="AO371">
        <v>6</v>
      </c>
      <c r="AP371">
        <v>20</v>
      </c>
      <c r="AQ371">
        <v>9</v>
      </c>
      <c r="AS371" s="14">
        <f t="shared" si="25"/>
        <v>1.9166666666666665</v>
      </c>
      <c r="AT371" s="15">
        <f t="shared" si="26"/>
        <v>1461.9114333333332</v>
      </c>
      <c r="AU371" s="14">
        <f t="shared" si="27"/>
        <v>10.875</v>
      </c>
      <c r="AV371" s="14">
        <f t="shared" si="28"/>
        <v>20.84375</v>
      </c>
      <c r="AW371" s="14">
        <f t="shared" si="29"/>
        <v>20.45</v>
      </c>
      <c r="BL371" t="s">
        <v>287</v>
      </c>
      <c r="BQ371" t="s">
        <v>78</v>
      </c>
    </row>
    <row r="372" spans="1:69" ht="14.25" customHeight="1" x14ac:dyDescent="0.25">
      <c r="A372" s="63">
        <v>371</v>
      </c>
      <c r="B372">
        <v>95</v>
      </c>
      <c r="C372" s="2" t="s">
        <v>219</v>
      </c>
      <c r="D372" s="53"/>
      <c r="E372" s="58"/>
      <c r="F372" t="s">
        <v>1219</v>
      </c>
      <c r="H372" t="s">
        <v>1220</v>
      </c>
      <c r="I372" t="s">
        <v>892</v>
      </c>
      <c r="J372" s="69">
        <v>371</v>
      </c>
      <c r="L372" t="s">
        <v>12</v>
      </c>
      <c r="O372" t="s">
        <v>86</v>
      </c>
      <c r="P372">
        <v>370</v>
      </c>
      <c r="S372" t="s">
        <v>2564</v>
      </c>
      <c r="AR372">
        <v>132</v>
      </c>
      <c r="AS372" s="14">
        <f t="shared" si="25"/>
        <v>0</v>
      </c>
      <c r="AT372" s="15">
        <f t="shared" si="26"/>
        <v>0</v>
      </c>
      <c r="AU372" s="14">
        <f t="shared" si="27"/>
        <v>0</v>
      </c>
      <c r="AV372" s="14">
        <f t="shared" si="28"/>
        <v>0</v>
      </c>
      <c r="AW372" s="14">
        <f t="shared" si="29"/>
        <v>0</v>
      </c>
    </row>
    <row r="373" spans="1:69" x14ac:dyDescent="0.25">
      <c r="A373">
        <v>372</v>
      </c>
      <c r="B373">
        <v>96</v>
      </c>
      <c r="C373" s="2" t="s">
        <v>219</v>
      </c>
      <c r="D373" s="53"/>
      <c r="E373" s="58"/>
      <c r="F373" t="s">
        <v>1219</v>
      </c>
      <c r="H373" t="s">
        <v>1220</v>
      </c>
      <c r="I373" t="s">
        <v>892</v>
      </c>
      <c r="J373" s="25">
        <v>372</v>
      </c>
      <c r="L373" t="s">
        <v>1033</v>
      </c>
      <c r="M373" t="s">
        <v>1221</v>
      </c>
      <c r="N373" t="s">
        <v>86</v>
      </c>
      <c r="Q373" t="s">
        <v>459</v>
      </c>
      <c r="S373" t="s">
        <v>2564</v>
      </c>
      <c r="T373" t="s">
        <v>574</v>
      </c>
      <c r="U373" t="s">
        <v>1224</v>
      </c>
      <c r="W373" t="s">
        <v>287</v>
      </c>
      <c r="AA373" t="s">
        <v>445</v>
      </c>
      <c r="AD373" t="s">
        <v>144</v>
      </c>
      <c r="AI373">
        <v>11</v>
      </c>
      <c r="AJ373">
        <v>0</v>
      </c>
      <c r="AM373">
        <v>10</v>
      </c>
      <c r="AN373">
        <v>6</v>
      </c>
      <c r="AO373">
        <v>6</v>
      </c>
      <c r="AP373">
        <v>113</v>
      </c>
      <c r="AQ373">
        <v>12</v>
      </c>
      <c r="AS373" s="14">
        <f t="shared" si="25"/>
        <v>11</v>
      </c>
      <c r="AT373" s="15">
        <f t="shared" si="26"/>
        <v>8390.1003999999994</v>
      </c>
      <c r="AU373" s="14">
        <f t="shared" si="27"/>
        <v>10.325000000000001</v>
      </c>
      <c r="AV373" s="14">
        <f t="shared" si="28"/>
        <v>113.57500000000002</v>
      </c>
      <c r="AW373" s="14">
        <f t="shared" si="29"/>
        <v>113.6</v>
      </c>
      <c r="AX373" t="s">
        <v>1870</v>
      </c>
      <c r="AY373" t="s">
        <v>1225</v>
      </c>
      <c r="AZ373" s="12">
        <f>SUM(AS371:AS373)</f>
        <v>12.916666666666666</v>
      </c>
      <c r="BA373" t="s">
        <v>1226</v>
      </c>
      <c r="BB373">
        <v>132</v>
      </c>
      <c r="BC373" s="12">
        <f>SUM(AV371:AV373)</f>
        <v>134.41875000000002</v>
      </c>
      <c r="BD373">
        <v>1</v>
      </c>
      <c r="BE373">
        <v>10</v>
      </c>
      <c r="BF373">
        <v>1</v>
      </c>
      <c r="BG373">
        <v>10</v>
      </c>
      <c r="BH373" s="12">
        <f>BD373+BF373+(BE373+BG373)/12</f>
        <v>3.666666666666667</v>
      </c>
      <c r="BL373" t="s">
        <v>287</v>
      </c>
    </row>
    <row r="374" spans="1:69" x14ac:dyDescent="0.25">
      <c r="A374">
        <v>373</v>
      </c>
      <c r="B374">
        <v>96</v>
      </c>
      <c r="C374" s="2" t="s">
        <v>219</v>
      </c>
      <c r="D374" s="53">
        <v>50</v>
      </c>
      <c r="E374" s="58">
        <v>50</v>
      </c>
      <c r="F374" t="s">
        <v>1230</v>
      </c>
      <c r="H374" t="s">
        <v>1231</v>
      </c>
      <c r="J374" s="25">
        <v>373</v>
      </c>
      <c r="L374" t="s">
        <v>1044</v>
      </c>
      <c r="M374" t="s">
        <v>119</v>
      </c>
      <c r="Q374" t="s">
        <v>1232</v>
      </c>
      <c r="S374" t="s">
        <v>2564</v>
      </c>
      <c r="T374" t="s">
        <v>83</v>
      </c>
      <c r="W374" t="s">
        <v>615</v>
      </c>
      <c r="AA374" t="s">
        <v>615</v>
      </c>
      <c r="AD374" t="s">
        <v>1233</v>
      </c>
      <c r="AI374">
        <v>39</v>
      </c>
      <c r="AJ374">
        <v>1</v>
      </c>
      <c r="AM374">
        <v>3</v>
      </c>
      <c r="AN374">
        <v>7</v>
      </c>
      <c r="AO374">
        <v>6</v>
      </c>
      <c r="AP374">
        <v>131</v>
      </c>
      <c r="AQ374">
        <v>15</v>
      </c>
      <c r="AS374" s="14">
        <f t="shared" si="25"/>
        <v>39.041666666666664</v>
      </c>
      <c r="AT374" s="15">
        <f t="shared" si="26"/>
        <v>29778.500283333331</v>
      </c>
      <c r="AU374" s="14">
        <f t="shared" si="27"/>
        <v>3.375</v>
      </c>
      <c r="AV374" s="14">
        <f t="shared" si="28"/>
        <v>131.765625</v>
      </c>
      <c r="AW374" s="14">
        <f t="shared" si="29"/>
        <v>131.75</v>
      </c>
    </row>
    <row r="375" spans="1:69" x14ac:dyDescent="0.25">
      <c r="A375">
        <v>374</v>
      </c>
      <c r="B375" t="s">
        <v>1229</v>
      </c>
      <c r="C375" s="2" t="s">
        <v>219</v>
      </c>
      <c r="D375" s="53"/>
      <c r="E375" s="58"/>
      <c r="F375" t="s">
        <v>1230</v>
      </c>
      <c r="H375" t="s">
        <v>1231</v>
      </c>
      <c r="J375" s="31" t="s">
        <v>1228</v>
      </c>
      <c r="K375" t="s">
        <v>86</v>
      </c>
      <c r="L375" t="s">
        <v>92</v>
      </c>
      <c r="M375" t="s">
        <v>93</v>
      </c>
      <c r="Q375" t="s">
        <v>693</v>
      </c>
      <c r="S375" t="s">
        <v>2564</v>
      </c>
      <c r="T375" t="s">
        <v>1234</v>
      </c>
      <c r="W375" t="s">
        <v>85</v>
      </c>
      <c r="AA375" t="s">
        <v>124</v>
      </c>
      <c r="AD375" t="s">
        <v>1235</v>
      </c>
      <c r="AI375">
        <v>18</v>
      </c>
      <c r="AJ375">
        <v>0</v>
      </c>
      <c r="AK375">
        <v>70</v>
      </c>
      <c r="AL375">
        <v>0</v>
      </c>
      <c r="AM375">
        <v>1</v>
      </c>
      <c r="AN375">
        <v>2</v>
      </c>
      <c r="AO375">
        <v>6</v>
      </c>
      <c r="AP375">
        <v>20</v>
      </c>
      <c r="AQ375">
        <v>5</v>
      </c>
      <c r="AS375" s="14">
        <f t="shared" si="25"/>
        <v>18</v>
      </c>
      <c r="AT375" s="15">
        <f t="shared" si="26"/>
        <v>13729.2552</v>
      </c>
      <c r="AU375" s="14">
        <f t="shared" si="27"/>
        <v>1.125</v>
      </c>
      <c r="AV375" s="14">
        <f t="shared" si="28"/>
        <v>20.25</v>
      </c>
      <c r="AW375" s="14">
        <f t="shared" si="29"/>
        <v>20.25</v>
      </c>
      <c r="AX375" t="s">
        <v>1871</v>
      </c>
      <c r="AY375" t="s">
        <v>1236</v>
      </c>
      <c r="AZ375" s="12">
        <f>SUM(AS374:AS375)</f>
        <v>57.041666666666664</v>
      </c>
      <c r="BA375" t="s">
        <v>1268</v>
      </c>
      <c r="BB375">
        <v>0</v>
      </c>
      <c r="BC375" s="12">
        <f>SUM(AV374:AV375)</f>
        <v>152.015625</v>
      </c>
      <c r="BD375">
        <v>2</v>
      </c>
      <c r="BE375">
        <v>2</v>
      </c>
      <c r="BF375">
        <v>0</v>
      </c>
      <c r="BG375">
        <v>0</v>
      </c>
      <c r="BH375" s="12">
        <f>BD375+BF375+(BE375+BG375)/12</f>
        <v>2.1666666666666665</v>
      </c>
      <c r="BL375" t="s">
        <v>162</v>
      </c>
    </row>
    <row r="376" spans="1:69" x14ac:dyDescent="0.25">
      <c r="A376">
        <v>375</v>
      </c>
      <c r="B376">
        <v>97</v>
      </c>
      <c r="C376" s="2" t="s">
        <v>219</v>
      </c>
      <c r="D376" s="53">
        <v>51</v>
      </c>
      <c r="E376" s="58">
        <v>51</v>
      </c>
      <c r="F376" t="s">
        <v>1237</v>
      </c>
      <c r="G376" t="s">
        <v>1238</v>
      </c>
      <c r="H376" t="s">
        <v>1851</v>
      </c>
      <c r="J376" s="27">
        <v>375</v>
      </c>
      <c r="L376" t="s">
        <v>171</v>
      </c>
      <c r="M376" t="s">
        <v>93</v>
      </c>
      <c r="Q376" t="s">
        <v>557</v>
      </c>
      <c r="S376" t="s">
        <v>2565</v>
      </c>
      <c r="T376" t="s">
        <v>1241</v>
      </c>
      <c r="W376" t="s">
        <v>149</v>
      </c>
      <c r="X376" t="s">
        <v>1857</v>
      </c>
      <c r="AA376" t="s">
        <v>296</v>
      </c>
      <c r="AD376" t="s">
        <v>65</v>
      </c>
      <c r="AI376">
        <v>23</v>
      </c>
      <c r="AJ376">
        <v>13</v>
      </c>
      <c r="AM376">
        <v>4</v>
      </c>
      <c r="AN376">
        <v>9</v>
      </c>
      <c r="AO376">
        <v>0</v>
      </c>
      <c r="AP376">
        <v>104</v>
      </c>
      <c r="AQ376">
        <v>15</v>
      </c>
      <c r="AS376" s="14">
        <f t="shared" si="25"/>
        <v>23.541666666666668</v>
      </c>
      <c r="AT376" s="15">
        <f t="shared" si="26"/>
        <v>17956.086083333335</v>
      </c>
      <c r="AU376" s="14">
        <f t="shared" si="27"/>
        <v>4.45</v>
      </c>
      <c r="AV376" s="14">
        <f t="shared" si="28"/>
        <v>104.76041666666667</v>
      </c>
      <c r="AW376" s="14">
        <f t="shared" si="29"/>
        <v>104.75</v>
      </c>
    </row>
    <row r="377" spans="1:69" x14ac:dyDescent="0.25">
      <c r="A377">
        <v>376</v>
      </c>
      <c r="B377">
        <v>97</v>
      </c>
      <c r="C377" s="2" t="s">
        <v>219</v>
      </c>
      <c r="D377" s="53"/>
      <c r="E377" s="58"/>
      <c r="F377" t="s">
        <v>1237</v>
      </c>
      <c r="G377" t="s">
        <v>1238</v>
      </c>
      <c r="H377" t="s">
        <v>1851</v>
      </c>
      <c r="J377" s="25">
        <v>376</v>
      </c>
      <c r="L377" t="s">
        <v>70</v>
      </c>
      <c r="M377" t="s">
        <v>71</v>
      </c>
      <c r="Q377" t="s">
        <v>1242</v>
      </c>
      <c r="S377" t="s">
        <v>2565</v>
      </c>
      <c r="T377" t="s">
        <v>1187</v>
      </c>
      <c r="W377" t="s">
        <v>1854</v>
      </c>
      <c r="AA377" t="s">
        <v>1855</v>
      </c>
      <c r="AD377" t="s">
        <v>65</v>
      </c>
      <c r="AI377">
        <v>19</v>
      </c>
      <c r="AJ377">
        <v>6</v>
      </c>
      <c r="AM377">
        <v>5</v>
      </c>
      <c r="AN377">
        <v>16</v>
      </c>
      <c r="AO377">
        <v>0</v>
      </c>
      <c r="AP377">
        <v>111</v>
      </c>
      <c r="AQ377">
        <v>13</v>
      </c>
      <c r="AS377" s="14">
        <f t="shared" si="25"/>
        <v>19.25</v>
      </c>
      <c r="AT377" s="15">
        <f t="shared" si="26"/>
        <v>14682.675699999998</v>
      </c>
      <c r="AU377" s="14">
        <f t="shared" si="27"/>
        <v>5.8</v>
      </c>
      <c r="AV377" s="14">
        <f t="shared" si="28"/>
        <v>111.64999999999999</v>
      </c>
      <c r="AW377" s="14">
        <f t="shared" si="29"/>
        <v>111.65</v>
      </c>
      <c r="BL377" t="s">
        <v>117</v>
      </c>
      <c r="BM377" t="s">
        <v>244</v>
      </c>
    </row>
    <row r="378" spans="1:69" x14ac:dyDescent="0.25">
      <c r="A378">
        <v>377</v>
      </c>
      <c r="B378">
        <v>98</v>
      </c>
      <c r="C378" s="2" t="s">
        <v>219</v>
      </c>
      <c r="D378" s="53"/>
      <c r="E378" s="58"/>
      <c r="F378" t="s">
        <v>1237</v>
      </c>
      <c r="G378" t="s">
        <v>1238</v>
      </c>
      <c r="H378" t="s">
        <v>1851</v>
      </c>
      <c r="J378" s="25">
        <v>377</v>
      </c>
      <c r="L378" t="s">
        <v>70</v>
      </c>
      <c r="M378" t="s">
        <v>71</v>
      </c>
      <c r="Q378" t="s">
        <v>1243</v>
      </c>
      <c r="S378" t="s">
        <v>2565</v>
      </c>
      <c r="T378" t="s">
        <v>240</v>
      </c>
      <c r="W378" t="s">
        <v>289</v>
      </c>
      <c r="AA378" t="s">
        <v>1244</v>
      </c>
      <c r="AD378" t="s">
        <v>149</v>
      </c>
      <c r="AE378" t="s">
        <v>1245</v>
      </c>
      <c r="AI378">
        <v>28</v>
      </c>
      <c r="AJ378">
        <v>8</v>
      </c>
      <c r="AM378">
        <v>6</v>
      </c>
      <c r="AN378">
        <v>0</v>
      </c>
      <c r="AO378">
        <v>0</v>
      </c>
      <c r="AP378">
        <v>170</v>
      </c>
      <c r="AQ378">
        <v>0</v>
      </c>
      <c r="AS378" s="14">
        <f t="shared" si="25"/>
        <v>28.333333333333332</v>
      </c>
      <c r="AT378" s="15">
        <f t="shared" si="26"/>
        <v>21610.864666666665</v>
      </c>
      <c r="AU378" s="14">
        <f t="shared" si="27"/>
        <v>6</v>
      </c>
      <c r="AV378" s="14">
        <f t="shared" si="28"/>
        <v>170</v>
      </c>
      <c r="AW378" s="14">
        <f t="shared" si="29"/>
        <v>170</v>
      </c>
      <c r="BL378" t="s">
        <v>167</v>
      </c>
    </row>
    <row r="379" spans="1:69" x14ac:dyDescent="0.25">
      <c r="A379">
        <v>378</v>
      </c>
      <c r="B379">
        <v>98</v>
      </c>
      <c r="C379" s="2" t="s">
        <v>219</v>
      </c>
      <c r="D379" s="53"/>
      <c r="E379" s="58"/>
      <c r="F379" t="s">
        <v>1237</v>
      </c>
      <c r="G379" t="s">
        <v>1238</v>
      </c>
      <c r="H379" t="s">
        <v>1851</v>
      </c>
      <c r="J379" s="25">
        <v>378</v>
      </c>
      <c r="L379" t="s">
        <v>70</v>
      </c>
      <c r="M379" t="s">
        <v>71</v>
      </c>
      <c r="Q379" t="s">
        <v>356</v>
      </c>
      <c r="S379" t="s">
        <v>2565</v>
      </c>
      <c r="T379" t="s">
        <v>1246</v>
      </c>
      <c r="U379" t="s">
        <v>1247</v>
      </c>
      <c r="W379" t="s">
        <v>65</v>
      </c>
      <c r="AA379" t="s">
        <v>193</v>
      </c>
      <c r="AB379" t="s">
        <v>1248</v>
      </c>
      <c r="AD379" t="s">
        <v>182</v>
      </c>
      <c r="AI379">
        <v>54</v>
      </c>
      <c r="AJ379">
        <v>2</v>
      </c>
      <c r="AM379">
        <v>5</v>
      </c>
      <c r="AN379">
        <v>12</v>
      </c>
      <c r="AO379">
        <v>6</v>
      </c>
      <c r="AP379">
        <v>304</v>
      </c>
      <c r="AQ379">
        <v>5</v>
      </c>
      <c r="AS379" s="14">
        <f t="shared" si="25"/>
        <v>54.083333333333336</v>
      </c>
      <c r="AT379" s="15">
        <f t="shared" si="26"/>
        <v>41251.326966666667</v>
      </c>
      <c r="AU379" s="14">
        <f t="shared" si="27"/>
        <v>5.625</v>
      </c>
      <c r="AV379" s="14">
        <f t="shared" si="28"/>
        <v>304.21875</v>
      </c>
      <c r="AW379" s="14">
        <f t="shared" si="29"/>
        <v>304.25</v>
      </c>
      <c r="BL379" t="s">
        <v>117</v>
      </c>
      <c r="BM379" t="s">
        <v>167</v>
      </c>
      <c r="BN379" t="s">
        <v>244</v>
      </c>
    </row>
    <row r="380" spans="1:69" x14ac:dyDescent="0.25">
      <c r="A380">
        <v>379</v>
      </c>
      <c r="B380">
        <v>98</v>
      </c>
      <c r="C380" s="2" t="s">
        <v>219</v>
      </c>
      <c r="D380" s="53"/>
      <c r="E380" s="58"/>
      <c r="F380" t="s">
        <v>1237</v>
      </c>
      <c r="G380" t="s">
        <v>1238</v>
      </c>
      <c r="H380" t="s">
        <v>1851</v>
      </c>
      <c r="J380" s="25">
        <v>379</v>
      </c>
      <c r="L380" t="s">
        <v>807</v>
      </c>
      <c r="M380" t="s">
        <v>119</v>
      </c>
      <c r="Q380" t="s">
        <v>1249</v>
      </c>
      <c r="S380" t="s">
        <v>2565</v>
      </c>
      <c r="T380" t="s">
        <v>1250</v>
      </c>
      <c r="W380" t="s">
        <v>1251</v>
      </c>
      <c r="AA380" t="s">
        <v>1252</v>
      </c>
      <c r="AD380" t="s">
        <v>1253</v>
      </c>
      <c r="AE380" t="s">
        <v>1254</v>
      </c>
      <c r="AI380">
        <v>58</v>
      </c>
      <c r="AJ380">
        <v>3</v>
      </c>
      <c r="AM380">
        <v>5</v>
      </c>
      <c r="AN380">
        <v>12</v>
      </c>
      <c r="AO380">
        <v>6</v>
      </c>
      <c r="AP380">
        <v>326</v>
      </c>
      <c r="AQ380">
        <v>19</v>
      </c>
      <c r="AS380" s="14">
        <f t="shared" si="25"/>
        <v>58.125</v>
      </c>
      <c r="AT380" s="15">
        <f t="shared" si="26"/>
        <v>44334.053249999997</v>
      </c>
      <c r="AU380" s="14">
        <f t="shared" si="27"/>
        <v>5.625</v>
      </c>
      <c r="AV380" s="14">
        <f t="shared" si="28"/>
        <v>326.953125</v>
      </c>
      <c r="AW380" s="14">
        <f t="shared" si="29"/>
        <v>326.95</v>
      </c>
      <c r="BL380" t="s">
        <v>244</v>
      </c>
      <c r="BM380" t="s">
        <v>167</v>
      </c>
    </row>
    <row r="381" spans="1:69" x14ac:dyDescent="0.25">
      <c r="A381">
        <v>380</v>
      </c>
      <c r="B381">
        <v>99</v>
      </c>
      <c r="C381" s="2" t="s">
        <v>219</v>
      </c>
      <c r="D381" s="53"/>
      <c r="E381" s="58"/>
      <c r="F381" t="s">
        <v>1237</v>
      </c>
      <c r="G381" t="s">
        <v>1238</v>
      </c>
      <c r="H381" t="s">
        <v>1851</v>
      </c>
      <c r="J381" s="25">
        <v>380</v>
      </c>
      <c r="L381" t="s">
        <v>1044</v>
      </c>
      <c r="M381" t="s">
        <v>119</v>
      </c>
      <c r="Q381" t="s">
        <v>1183</v>
      </c>
      <c r="S381" t="s">
        <v>2565</v>
      </c>
      <c r="T381" t="s">
        <v>324</v>
      </c>
      <c r="U381" t="s">
        <v>1026</v>
      </c>
      <c r="W381" t="s">
        <v>607</v>
      </c>
      <c r="AA381" t="s">
        <v>1255</v>
      </c>
      <c r="AD381" t="s">
        <v>296</v>
      </c>
      <c r="AI381">
        <v>50</v>
      </c>
      <c r="AJ381">
        <v>6</v>
      </c>
      <c r="AM381">
        <v>5</v>
      </c>
      <c r="AN381">
        <v>12</v>
      </c>
      <c r="AO381">
        <v>6</v>
      </c>
      <c r="AP381">
        <v>282</v>
      </c>
      <c r="AQ381">
        <v>13</v>
      </c>
      <c r="AS381" s="14">
        <f t="shared" si="25"/>
        <v>50.25</v>
      </c>
      <c r="AT381" s="15">
        <f t="shared" si="26"/>
        <v>38327.504099999998</v>
      </c>
      <c r="AU381" s="14">
        <f t="shared" si="27"/>
        <v>5.625</v>
      </c>
      <c r="AV381" s="14">
        <f t="shared" si="28"/>
        <v>282.65625</v>
      </c>
      <c r="AW381" s="14">
        <f t="shared" si="29"/>
        <v>282.64999999999998</v>
      </c>
      <c r="BL381" t="s">
        <v>244</v>
      </c>
    </row>
    <row r="382" spans="1:69" ht="0.75" customHeight="1" x14ac:dyDescent="0.25">
      <c r="A382">
        <v>381</v>
      </c>
      <c r="B382">
        <v>99</v>
      </c>
      <c r="C382" s="2" t="s">
        <v>219</v>
      </c>
      <c r="D382" s="53"/>
      <c r="E382" s="58"/>
      <c r="F382" t="s">
        <v>1237</v>
      </c>
      <c r="G382" t="s">
        <v>1238</v>
      </c>
      <c r="H382" t="s">
        <v>1851</v>
      </c>
      <c r="J382" s="27">
        <v>381</v>
      </c>
      <c r="L382" t="s">
        <v>70</v>
      </c>
      <c r="M382" t="s">
        <v>71</v>
      </c>
      <c r="Q382" t="s">
        <v>1256</v>
      </c>
      <c r="S382" t="s">
        <v>2564</v>
      </c>
      <c r="T382" t="s">
        <v>1258</v>
      </c>
      <c r="W382" t="s">
        <v>1167</v>
      </c>
      <c r="AA382" t="s">
        <v>819</v>
      </c>
      <c r="AD382" t="s">
        <v>819</v>
      </c>
      <c r="AI382">
        <v>18</v>
      </c>
      <c r="AJ382">
        <v>8</v>
      </c>
      <c r="AM382">
        <v>5</v>
      </c>
      <c r="AN382">
        <v>12</v>
      </c>
      <c r="AO382">
        <v>0</v>
      </c>
      <c r="AP382">
        <v>102</v>
      </c>
      <c r="AQ382">
        <v>13</v>
      </c>
      <c r="AS382" s="14">
        <f t="shared" si="25"/>
        <v>18.333333333333332</v>
      </c>
      <c r="AT382" s="15">
        <f t="shared" si="26"/>
        <v>13983.500666666665</v>
      </c>
      <c r="AU382" s="14">
        <f t="shared" si="27"/>
        <v>5.6</v>
      </c>
      <c r="AV382" s="14">
        <f t="shared" si="28"/>
        <v>102.66666666666666</v>
      </c>
      <c r="AW382" s="14">
        <f t="shared" si="29"/>
        <v>102.65</v>
      </c>
      <c r="BL382" t="s">
        <v>1259</v>
      </c>
      <c r="BM382" t="s">
        <v>167</v>
      </c>
    </row>
    <row r="383" spans="1:69" x14ac:dyDescent="0.25">
      <c r="A383">
        <v>382</v>
      </c>
      <c r="B383">
        <v>99</v>
      </c>
      <c r="C383" s="2" t="s">
        <v>219</v>
      </c>
      <c r="D383" s="53"/>
      <c r="E383" s="58"/>
      <c r="F383" t="s">
        <v>1237</v>
      </c>
      <c r="G383" t="s">
        <v>1238</v>
      </c>
      <c r="H383" t="s">
        <v>1851</v>
      </c>
      <c r="J383" s="31">
        <v>382</v>
      </c>
      <c r="L383" t="s">
        <v>1260</v>
      </c>
      <c r="M383" t="s">
        <v>130</v>
      </c>
      <c r="Q383" t="s">
        <v>100</v>
      </c>
      <c r="S383" t="s">
        <v>2564</v>
      </c>
      <c r="T383" t="s">
        <v>607</v>
      </c>
      <c r="W383" t="s">
        <v>83</v>
      </c>
      <c r="AA383" t="s">
        <v>207</v>
      </c>
      <c r="AD383" t="s">
        <v>205</v>
      </c>
      <c r="AI383">
        <v>29</v>
      </c>
      <c r="AJ383">
        <v>17</v>
      </c>
      <c r="AM383">
        <v>0</v>
      </c>
      <c r="AN383">
        <v>6</v>
      </c>
      <c r="AO383">
        <v>0</v>
      </c>
      <c r="AP383">
        <v>8</v>
      </c>
      <c r="AQ383">
        <v>18</v>
      </c>
      <c r="AS383" s="14">
        <f t="shared" si="25"/>
        <v>29.708333333333332</v>
      </c>
      <c r="AT383" s="15">
        <f t="shared" si="26"/>
        <v>22659.627216666668</v>
      </c>
      <c r="AU383" s="14">
        <f t="shared" si="27"/>
        <v>0.3</v>
      </c>
      <c r="AV383" s="14">
        <f t="shared" si="28"/>
        <v>8.9124999999999996</v>
      </c>
      <c r="AW383" s="14">
        <f t="shared" si="29"/>
        <v>8.9</v>
      </c>
      <c r="BL383" t="s">
        <v>207</v>
      </c>
      <c r="BP383" t="s">
        <v>1260</v>
      </c>
    </row>
    <row r="384" spans="1:69" x14ac:dyDescent="0.25">
      <c r="A384">
        <v>383</v>
      </c>
      <c r="B384">
        <v>99</v>
      </c>
      <c r="C384" s="2" t="s">
        <v>219</v>
      </c>
      <c r="D384" s="53"/>
      <c r="E384" s="58"/>
      <c r="F384" t="s">
        <v>1237</v>
      </c>
      <c r="G384" t="s">
        <v>1238</v>
      </c>
      <c r="H384" t="s">
        <v>1851</v>
      </c>
      <c r="J384" s="31">
        <v>383</v>
      </c>
      <c r="L384" t="s">
        <v>652</v>
      </c>
      <c r="M384" t="s">
        <v>130</v>
      </c>
      <c r="Q384" t="s">
        <v>100</v>
      </c>
      <c r="S384" t="s">
        <v>2564</v>
      </c>
      <c r="T384" t="s">
        <v>1262</v>
      </c>
      <c r="W384" t="s">
        <v>83</v>
      </c>
      <c r="AA384" t="s">
        <v>1261</v>
      </c>
      <c r="AD384" t="s">
        <v>1262</v>
      </c>
      <c r="AI384">
        <v>15</v>
      </c>
      <c r="AJ384">
        <v>10</v>
      </c>
      <c r="AM384">
        <v>1</v>
      </c>
      <c r="AN384">
        <v>0</v>
      </c>
      <c r="AO384">
        <v>0</v>
      </c>
      <c r="AP384">
        <v>15</v>
      </c>
      <c r="AQ384">
        <v>8</v>
      </c>
      <c r="AS384" s="14">
        <f t="shared" si="25"/>
        <v>15.416666666666666</v>
      </c>
      <c r="AT384" s="15">
        <f t="shared" si="26"/>
        <v>11758.852833333332</v>
      </c>
      <c r="AU384" s="14">
        <f t="shared" si="27"/>
        <v>1</v>
      </c>
      <c r="AV384" s="14">
        <f t="shared" si="28"/>
        <v>15.416666666666666</v>
      </c>
      <c r="AW384" s="14">
        <f t="shared" si="29"/>
        <v>15.4</v>
      </c>
      <c r="BP384" t="s">
        <v>1263</v>
      </c>
    </row>
    <row r="385" spans="1:68" x14ac:dyDescent="0.25">
      <c r="A385">
        <v>384</v>
      </c>
      <c r="B385">
        <v>100</v>
      </c>
      <c r="C385" s="2" t="s">
        <v>219</v>
      </c>
      <c r="D385" s="53"/>
      <c r="E385" s="58"/>
      <c r="F385" t="s">
        <v>1237</v>
      </c>
      <c r="G385" t="s">
        <v>1238</v>
      </c>
      <c r="H385" t="s">
        <v>1851</v>
      </c>
      <c r="J385" s="25">
        <v>384</v>
      </c>
      <c r="L385" t="s">
        <v>11</v>
      </c>
      <c r="N385" t="s">
        <v>86</v>
      </c>
      <c r="S385" t="s">
        <v>2564</v>
      </c>
      <c r="T385" t="s">
        <v>1264</v>
      </c>
      <c r="W385" t="s">
        <v>1191</v>
      </c>
      <c r="AA385" t="s">
        <v>493</v>
      </c>
      <c r="AB385" t="s">
        <v>176</v>
      </c>
      <c r="AD385" t="s">
        <v>65</v>
      </c>
      <c r="AI385">
        <v>6</v>
      </c>
      <c r="AJ385">
        <v>21</v>
      </c>
      <c r="AM385">
        <v>10</v>
      </c>
      <c r="AN385">
        <v>10</v>
      </c>
      <c r="AO385">
        <v>0</v>
      </c>
      <c r="AP385">
        <v>72</v>
      </c>
      <c r="AQ385">
        <v>4</v>
      </c>
      <c r="AS385" s="14">
        <f t="shared" si="25"/>
        <v>6.875</v>
      </c>
      <c r="AT385" s="15">
        <f t="shared" si="26"/>
        <v>5243.8127500000001</v>
      </c>
      <c r="AU385" s="14">
        <f t="shared" si="27"/>
        <v>10.5</v>
      </c>
      <c r="AV385" s="14">
        <f t="shared" si="28"/>
        <v>72.1875</v>
      </c>
      <c r="AW385" s="14">
        <f t="shared" si="29"/>
        <v>72.2</v>
      </c>
      <c r="BL385" t="s">
        <v>117</v>
      </c>
    </row>
    <row r="386" spans="1:68" x14ac:dyDescent="0.25">
      <c r="A386">
        <v>385</v>
      </c>
      <c r="B386">
        <v>100</v>
      </c>
      <c r="C386" s="2" t="s">
        <v>219</v>
      </c>
      <c r="D386" s="53"/>
      <c r="E386" s="58"/>
      <c r="F386" t="s">
        <v>1237</v>
      </c>
      <c r="G386" t="s">
        <v>1238</v>
      </c>
      <c r="H386" t="s">
        <v>1851</v>
      </c>
      <c r="J386" s="25">
        <v>385</v>
      </c>
      <c r="L386" s="63" t="s">
        <v>12</v>
      </c>
      <c r="M386" s="63"/>
      <c r="O386" t="s">
        <v>86</v>
      </c>
      <c r="P386">
        <v>384</v>
      </c>
      <c r="S386" t="s">
        <v>2564</v>
      </c>
      <c r="AR386">
        <v>280</v>
      </c>
      <c r="AS386" s="14">
        <f t="shared" ref="AS386:AS449" si="30">AI386+AJ386/24</f>
        <v>0</v>
      </c>
      <c r="AT386" s="15">
        <f t="shared" ref="AT386:AT449" si="31">AS386*7.627364*100</f>
        <v>0</v>
      </c>
      <c r="AU386" s="14">
        <f t="shared" ref="AU386:AU449" si="32">AM386+AN386/20+AO386/240</f>
        <v>0</v>
      </c>
      <c r="AV386" s="14">
        <f t="shared" ref="AV386:AV449" si="33">AU386*AS386</f>
        <v>0</v>
      </c>
      <c r="AW386" s="14">
        <f t="shared" ref="AW386:AW449" si="34">AP386+AQ386/20</f>
        <v>0</v>
      </c>
    </row>
    <row r="387" spans="1:68" x14ac:dyDescent="0.25">
      <c r="A387">
        <v>386</v>
      </c>
      <c r="B387">
        <v>100</v>
      </c>
      <c r="C387" s="2" t="s">
        <v>219</v>
      </c>
      <c r="D387" s="53"/>
      <c r="E387" s="58"/>
      <c r="F387" t="s">
        <v>1237</v>
      </c>
      <c r="G387" t="s">
        <v>1238</v>
      </c>
      <c r="H387" t="s">
        <v>1851</v>
      </c>
      <c r="J387" s="25">
        <v>386</v>
      </c>
      <c r="L387" t="s">
        <v>70</v>
      </c>
      <c r="M387" t="s">
        <v>71</v>
      </c>
      <c r="Q387" t="s">
        <v>508</v>
      </c>
      <c r="S387" t="s">
        <v>2565</v>
      </c>
      <c r="T387" t="s">
        <v>324</v>
      </c>
      <c r="W387" t="s">
        <v>1265</v>
      </c>
      <c r="AA387" t="s">
        <v>607</v>
      </c>
      <c r="AD387" t="s">
        <v>65</v>
      </c>
      <c r="AI387">
        <v>13</v>
      </c>
      <c r="AJ387">
        <v>17</v>
      </c>
      <c r="AM387">
        <v>6</v>
      </c>
      <c r="AN387">
        <v>15</v>
      </c>
      <c r="AO387">
        <v>3</v>
      </c>
      <c r="AP387">
        <v>92</v>
      </c>
      <c r="AQ387">
        <v>14</v>
      </c>
      <c r="AS387" s="14">
        <f t="shared" si="30"/>
        <v>13.708333333333334</v>
      </c>
      <c r="AT387" s="15">
        <f t="shared" si="31"/>
        <v>10455.844816666666</v>
      </c>
      <c r="AU387" s="14">
        <f t="shared" si="32"/>
        <v>6.7625000000000002</v>
      </c>
      <c r="AV387" s="14">
        <f t="shared" si="33"/>
        <v>92.702604166666674</v>
      </c>
      <c r="AW387" s="14">
        <f t="shared" si="34"/>
        <v>92.7</v>
      </c>
    </row>
    <row r="388" spans="1:68" x14ac:dyDescent="0.25">
      <c r="A388">
        <v>387</v>
      </c>
      <c r="B388">
        <v>100</v>
      </c>
      <c r="C388" s="2" t="s">
        <v>219</v>
      </c>
      <c r="D388" s="53"/>
      <c r="E388" s="58"/>
      <c r="F388" t="s">
        <v>1237</v>
      </c>
      <c r="G388" t="s">
        <v>1238</v>
      </c>
      <c r="H388" t="s">
        <v>1851</v>
      </c>
      <c r="J388" s="25">
        <v>387</v>
      </c>
      <c r="L388" t="s">
        <v>807</v>
      </c>
      <c r="M388" t="s">
        <v>747</v>
      </c>
      <c r="N388" t="s">
        <v>86</v>
      </c>
      <c r="Q388" t="s">
        <v>1266</v>
      </c>
      <c r="S388" t="s">
        <v>2564</v>
      </c>
      <c r="T388" t="s">
        <v>187</v>
      </c>
      <c r="W388" t="s">
        <v>91</v>
      </c>
      <c r="X388" t="s">
        <v>603</v>
      </c>
      <c r="AA388" t="s">
        <v>603</v>
      </c>
      <c r="AD388" t="s">
        <v>193</v>
      </c>
      <c r="AE388" t="s">
        <v>637</v>
      </c>
      <c r="AI388">
        <v>53</v>
      </c>
      <c r="AJ388">
        <v>13</v>
      </c>
      <c r="AM388">
        <v>6</v>
      </c>
      <c r="AN388">
        <v>4</v>
      </c>
      <c r="AO388">
        <v>0</v>
      </c>
      <c r="AP388">
        <v>332</v>
      </c>
      <c r="AQ388">
        <v>0</v>
      </c>
      <c r="AS388" s="14">
        <f t="shared" si="30"/>
        <v>53.541666666666664</v>
      </c>
      <c r="AT388" s="15">
        <f t="shared" si="31"/>
        <v>40838.178083333332</v>
      </c>
      <c r="AU388" s="14">
        <f t="shared" si="32"/>
        <v>6.2</v>
      </c>
      <c r="AV388" s="14">
        <f t="shared" si="33"/>
        <v>331.95833333333331</v>
      </c>
      <c r="AW388" s="14">
        <f t="shared" si="34"/>
        <v>332</v>
      </c>
      <c r="BL388" t="s">
        <v>117</v>
      </c>
    </row>
    <row r="389" spans="1:68" x14ac:dyDescent="0.25">
      <c r="A389" s="63">
        <v>388</v>
      </c>
      <c r="B389">
        <v>101</v>
      </c>
      <c r="C389" s="2" t="s">
        <v>219</v>
      </c>
      <c r="D389" s="53"/>
      <c r="E389" s="58"/>
      <c r="F389" t="s">
        <v>1237</v>
      </c>
      <c r="G389" t="s">
        <v>1238</v>
      </c>
      <c r="H389" t="s">
        <v>1851</v>
      </c>
      <c r="J389" s="68">
        <v>388</v>
      </c>
      <c r="L389" s="63" t="s">
        <v>12</v>
      </c>
      <c r="M389" s="63"/>
      <c r="O389" t="s">
        <v>86</v>
      </c>
      <c r="P389">
        <v>387</v>
      </c>
      <c r="S389" t="s">
        <v>2564</v>
      </c>
      <c r="AR389">
        <v>45</v>
      </c>
      <c r="AS389" s="14">
        <f t="shared" si="30"/>
        <v>0</v>
      </c>
      <c r="AT389" s="15">
        <f t="shared" si="31"/>
        <v>0</v>
      </c>
      <c r="AU389" s="14">
        <f t="shared" si="32"/>
        <v>0</v>
      </c>
      <c r="AV389" s="14">
        <f t="shared" si="33"/>
        <v>0</v>
      </c>
      <c r="AW389" s="14">
        <f t="shared" si="34"/>
        <v>0</v>
      </c>
      <c r="AX389" t="s">
        <v>1872</v>
      </c>
      <c r="AY389" t="s">
        <v>1267</v>
      </c>
      <c r="AZ389" s="12">
        <f>SUM(AS376:AS389)</f>
        <v>371.16666666666669</v>
      </c>
      <c r="BA389" t="s">
        <v>1269</v>
      </c>
      <c r="BB389">
        <v>325</v>
      </c>
      <c r="BC389" s="12">
        <f>SUM(AV376:AV389)</f>
        <v>1924.0828125</v>
      </c>
      <c r="BD389">
        <v>26</v>
      </c>
      <c r="BE389">
        <v>9</v>
      </c>
      <c r="BF389">
        <v>4</v>
      </c>
      <c r="BG389">
        <v>6</v>
      </c>
      <c r="BH389" s="12">
        <f>BD389+BF389+(BE389+BG389)/12</f>
        <v>31.25</v>
      </c>
    </row>
    <row r="390" spans="1:68" x14ac:dyDescent="0.25">
      <c r="A390">
        <v>389</v>
      </c>
      <c r="B390">
        <v>102</v>
      </c>
      <c r="C390" s="2" t="s">
        <v>219</v>
      </c>
      <c r="D390" s="53">
        <v>52</v>
      </c>
      <c r="E390" s="58">
        <v>52</v>
      </c>
      <c r="F390" t="s">
        <v>215</v>
      </c>
      <c r="J390" s="27">
        <v>389</v>
      </c>
      <c r="L390" t="s">
        <v>1271</v>
      </c>
      <c r="M390" t="s">
        <v>130</v>
      </c>
      <c r="Q390" t="s">
        <v>100</v>
      </c>
      <c r="S390" t="s">
        <v>2564</v>
      </c>
      <c r="T390" t="s">
        <v>647</v>
      </c>
      <c r="U390" t="s">
        <v>1273</v>
      </c>
      <c r="W390" t="s">
        <v>647</v>
      </c>
      <c r="X390" t="s">
        <v>1272</v>
      </c>
      <c r="AA390" t="s">
        <v>207</v>
      </c>
      <c r="AD390" t="s">
        <v>207</v>
      </c>
      <c r="AI390">
        <v>77</v>
      </c>
      <c r="AJ390">
        <v>10</v>
      </c>
      <c r="AM390">
        <v>0</v>
      </c>
      <c r="AN390">
        <v>11</v>
      </c>
      <c r="AO390">
        <v>0</v>
      </c>
      <c r="AP390">
        <v>42</v>
      </c>
      <c r="AQ390">
        <v>12</v>
      </c>
      <c r="AS390" s="14">
        <f t="shared" si="30"/>
        <v>77.416666666666671</v>
      </c>
      <c r="AT390" s="15">
        <f t="shared" si="31"/>
        <v>59048.509633333335</v>
      </c>
      <c r="AU390" s="14">
        <f t="shared" si="32"/>
        <v>0.55000000000000004</v>
      </c>
      <c r="AV390" s="14">
        <f t="shared" si="33"/>
        <v>42.579166666666673</v>
      </c>
      <c r="AW390" s="14">
        <f t="shared" si="34"/>
        <v>42.6</v>
      </c>
      <c r="BL390" t="s">
        <v>207</v>
      </c>
      <c r="BP390" t="s">
        <v>1271</v>
      </c>
    </row>
    <row r="391" spans="1:68" x14ac:dyDescent="0.25">
      <c r="A391">
        <v>390</v>
      </c>
      <c r="B391">
        <v>102</v>
      </c>
      <c r="C391" s="2" t="s">
        <v>219</v>
      </c>
      <c r="D391" s="53"/>
      <c r="E391" s="58"/>
      <c r="F391" t="s">
        <v>215</v>
      </c>
      <c r="J391" s="27" t="s">
        <v>1270</v>
      </c>
      <c r="K391" t="s">
        <v>86</v>
      </c>
      <c r="L391" t="s">
        <v>1274</v>
      </c>
      <c r="M391" t="s">
        <v>130</v>
      </c>
      <c r="Q391" t="s">
        <v>100</v>
      </c>
      <c r="S391" t="s">
        <v>2564</v>
      </c>
      <c r="T391" t="s">
        <v>205</v>
      </c>
      <c r="U391" t="s">
        <v>206</v>
      </c>
      <c r="W391" t="s">
        <v>209</v>
      </c>
      <c r="AA391" t="s">
        <v>207</v>
      </c>
      <c r="AD391" t="s">
        <v>207</v>
      </c>
      <c r="AI391">
        <v>30</v>
      </c>
      <c r="AJ391">
        <v>21</v>
      </c>
      <c r="AK391">
        <v>54</v>
      </c>
      <c r="AL391">
        <v>0</v>
      </c>
      <c r="AM391">
        <v>0</v>
      </c>
      <c r="AN391">
        <v>4</v>
      </c>
      <c r="AO391">
        <v>0</v>
      </c>
      <c r="AP391">
        <v>6</v>
      </c>
      <c r="AQ391">
        <v>4</v>
      </c>
      <c r="AS391" s="14">
        <f t="shared" si="30"/>
        <v>30.875</v>
      </c>
      <c r="AT391" s="15">
        <f t="shared" si="31"/>
        <v>23549.486349999999</v>
      </c>
      <c r="AU391" s="14">
        <f t="shared" si="32"/>
        <v>0.2</v>
      </c>
      <c r="AV391" s="14">
        <f t="shared" si="33"/>
        <v>6.1750000000000007</v>
      </c>
      <c r="AW391" s="14">
        <f t="shared" si="34"/>
        <v>6.2</v>
      </c>
      <c r="BL391" t="s">
        <v>207</v>
      </c>
      <c r="BP391" t="s">
        <v>1274</v>
      </c>
    </row>
    <row r="392" spans="1:68" x14ac:dyDescent="0.25">
      <c r="A392">
        <v>391</v>
      </c>
      <c r="B392">
        <v>102</v>
      </c>
      <c r="C392" s="2" t="s">
        <v>219</v>
      </c>
      <c r="D392" s="53"/>
      <c r="E392" s="58"/>
      <c r="F392" t="s">
        <v>215</v>
      </c>
      <c r="J392" s="31">
        <v>391</v>
      </c>
      <c r="L392" t="s">
        <v>92</v>
      </c>
      <c r="M392" t="s">
        <v>93</v>
      </c>
      <c r="Q392" t="s">
        <v>356</v>
      </c>
      <c r="S392" t="s">
        <v>2564</v>
      </c>
      <c r="T392" t="s">
        <v>646</v>
      </c>
      <c r="W392" t="s">
        <v>296</v>
      </c>
      <c r="AA392" t="s">
        <v>1275</v>
      </c>
      <c r="AD392" t="s">
        <v>948</v>
      </c>
      <c r="AI392">
        <v>17</v>
      </c>
      <c r="AJ392">
        <v>0</v>
      </c>
      <c r="AM392">
        <v>3</v>
      </c>
      <c r="AN392">
        <v>5</v>
      </c>
      <c r="AO392">
        <v>0</v>
      </c>
      <c r="AP392">
        <v>55</v>
      </c>
      <c r="AQ392">
        <v>5</v>
      </c>
      <c r="AS392" s="14">
        <f t="shared" si="30"/>
        <v>17</v>
      </c>
      <c r="AT392" s="15">
        <f t="shared" si="31"/>
        <v>12966.5188</v>
      </c>
      <c r="AU392" s="14">
        <f t="shared" si="32"/>
        <v>3.25</v>
      </c>
      <c r="AV392" s="14">
        <f t="shared" si="33"/>
        <v>55.25</v>
      </c>
      <c r="AW392" s="14">
        <f t="shared" si="34"/>
        <v>55.25</v>
      </c>
      <c r="AX392" t="s">
        <v>1873</v>
      </c>
      <c r="AY392" t="s">
        <v>1276</v>
      </c>
      <c r="AZ392" s="12">
        <f>SUM(AS390:AS392)</f>
        <v>125.29166666666667</v>
      </c>
      <c r="BA392" t="s">
        <v>1277</v>
      </c>
      <c r="BB392">
        <v>0</v>
      </c>
      <c r="BC392" s="12">
        <f>SUM(AV390:AV392)</f>
        <v>104.00416666666668</v>
      </c>
      <c r="BD392">
        <v>1</v>
      </c>
      <c r="BE392">
        <v>5</v>
      </c>
      <c r="BF392">
        <v>0</v>
      </c>
      <c r="BG392">
        <v>0</v>
      </c>
      <c r="BH392" s="12">
        <f>BD392+BF392+(BE392+BG392)/12</f>
        <v>1.4166666666666667</v>
      </c>
      <c r="BL392" t="s">
        <v>244</v>
      </c>
      <c r="BP392" t="s">
        <v>783</v>
      </c>
    </row>
    <row r="393" spans="1:68" x14ac:dyDescent="0.25">
      <c r="A393">
        <v>392</v>
      </c>
      <c r="B393">
        <v>103</v>
      </c>
      <c r="C393" s="2" t="s">
        <v>219</v>
      </c>
      <c r="D393" s="53">
        <v>53</v>
      </c>
      <c r="E393" s="58">
        <v>53</v>
      </c>
      <c r="F393" t="s">
        <v>1237</v>
      </c>
      <c r="G393" t="s">
        <v>1279</v>
      </c>
      <c r="H393" t="s">
        <v>1278</v>
      </c>
      <c r="J393" s="34">
        <v>392</v>
      </c>
      <c r="L393" t="s">
        <v>70</v>
      </c>
      <c r="M393" t="s">
        <v>71</v>
      </c>
      <c r="Q393" t="s">
        <v>72</v>
      </c>
      <c r="S393" t="s">
        <v>2564</v>
      </c>
      <c r="T393" t="s">
        <v>637</v>
      </c>
      <c r="W393" t="s">
        <v>771</v>
      </c>
      <c r="AA393" t="s">
        <v>774</v>
      </c>
      <c r="AD393" t="s">
        <v>65</v>
      </c>
      <c r="AI393">
        <v>7</v>
      </c>
      <c r="AJ393">
        <v>16</v>
      </c>
      <c r="AM393">
        <v>5</v>
      </c>
      <c r="AN393">
        <v>5</v>
      </c>
      <c r="AO393">
        <v>0</v>
      </c>
      <c r="AP393">
        <v>40</v>
      </c>
      <c r="AQ393">
        <v>12</v>
      </c>
      <c r="AS393" s="14">
        <f t="shared" si="30"/>
        <v>7.666666666666667</v>
      </c>
      <c r="AT393" s="15">
        <f t="shared" si="31"/>
        <v>5847.6457333333337</v>
      </c>
      <c r="AU393" s="14">
        <f t="shared" si="32"/>
        <v>5.25</v>
      </c>
      <c r="AV393" s="14">
        <f t="shared" si="33"/>
        <v>40.25</v>
      </c>
      <c r="AW393" s="14">
        <f t="shared" si="34"/>
        <v>40.6</v>
      </c>
      <c r="AX393" t="s">
        <v>1874</v>
      </c>
      <c r="AY393" t="s">
        <v>1280</v>
      </c>
      <c r="AZ393" s="12">
        <f>SUM(AS393:AS393)</f>
        <v>7.666666666666667</v>
      </c>
      <c r="BA393" t="s">
        <v>1281</v>
      </c>
      <c r="BB393">
        <v>0</v>
      </c>
      <c r="BC393" s="12">
        <f>SUM(AV393:AV393)</f>
        <v>40.25</v>
      </c>
      <c r="BD393">
        <v>0</v>
      </c>
      <c r="BE393">
        <v>7</v>
      </c>
      <c r="BF393">
        <v>0</v>
      </c>
      <c r="BG393">
        <v>0</v>
      </c>
      <c r="BH393" s="12">
        <f>BD393+BF393+(BE393+BG393)/12</f>
        <v>0.58333333333333337</v>
      </c>
    </row>
    <row r="394" spans="1:68" x14ac:dyDescent="0.25">
      <c r="A394">
        <v>393</v>
      </c>
      <c r="B394">
        <v>103</v>
      </c>
      <c r="C394" s="2" t="s">
        <v>219</v>
      </c>
      <c r="D394" s="53">
        <v>54</v>
      </c>
      <c r="E394" s="58">
        <v>54</v>
      </c>
      <c r="F394" t="s">
        <v>840</v>
      </c>
      <c r="G394" t="s">
        <v>1282</v>
      </c>
      <c r="H394" t="s">
        <v>1278</v>
      </c>
      <c r="I394" t="s">
        <v>1284</v>
      </c>
      <c r="J394" s="25">
        <v>393</v>
      </c>
      <c r="L394" t="s">
        <v>70</v>
      </c>
      <c r="M394" t="s">
        <v>71</v>
      </c>
      <c r="Q394" t="s">
        <v>301</v>
      </c>
      <c r="S394" t="s">
        <v>2565</v>
      </c>
      <c r="T394" t="s">
        <v>324</v>
      </c>
      <c r="U394" t="s">
        <v>159</v>
      </c>
      <c r="W394" t="s">
        <v>159</v>
      </c>
      <c r="X394" t="s">
        <v>1283</v>
      </c>
      <c r="AA394" t="s">
        <v>228</v>
      </c>
      <c r="AD394" t="s">
        <v>65</v>
      </c>
      <c r="AI394">
        <v>17</v>
      </c>
      <c r="AJ394">
        <v>12</v>
      </c>
      <c r="AM394">
        <v>6</v>
      </c>
      <c r="AN394">
        <v>15</v>
      </c>
      <c r="AO394">
        <v>0</v>
      </c>
      <c r="AP394">
        <v>118</v>
      </c>
      <c r="AQ394">
        <v>3</v>
      </c>
      <c r="AS394" s="14">
        <f t="shared" si="30"/>
        <v>17.5</v>
      </c>
      <c r="AT394" s="15">
        <f t="shared" si="31"/>
        <v>13347.887000000001</v>
      </c>
      <c r="AU394" s="14">
        <f t="shared" si="32"/>
        <v>6.75</v>
      </c>
      <c r="AV394" s="14">
        <f t="shared" si="33"/>
        <v>118.125</v>
      </c>
      <c r="AW394" s="14">
        <f t="shared" si="34"/>
        <v>118.15</v>
      </c>
    </row>
    <row r="395" spans="1:68" x14ac:dyDescent="0.25">
      <c r="A395">
        <v>394</v>
      </c>
      <c r="B395">
        <v>104</v>
      </c>
      <c r="C395" s="2" t="s">
        <v>219</v>
      </c>
      <c r="D395" s="53"/>
      <c r="E395" s="58"/>
      <c r="F395" t="s">
        <v>840</v>
      </c>
      <c r="G395" t="s">
        <v>1282</v>
      </c>
      <c r="H395" t="s">
        <v>1278</v>
      </c>
      <c r="I395" t="s">
        <v>1284</v>
      </c>
      <c r="J395" s="25">
        <v>394</v>
      </c>
      <c r="L395" t="s">
        <v>70</v>
      </c>
      <c r="M395" t="s">
        <v>71</v>
      </c>
      <c r="Q395" t="s">
        <v>107</v>
      </c>
      <c r="S395" t="s">
        <v>2565</v>
      </c>
      <c r="T395" t="s">
        <v>493</v>
      </c>
      <c r="U395" t="s">
        <v>228</v>
      </c>
      <c r="W395" t="s">
        <v>65</v>
      </c>
      <c r="AA395" t="s">
        <v>758</v>
      </c>
      <c r="AD395" t="s">
        <v>224</v>
      </c>
      <c r="AI395">
        <v>6</v>
      </c>
      <c r="AJ395">
        <v>0</v>
      </c>
      <c r="AM395">
        <v>6</v>
      </c>
      <c r="AN395">
        <v>14</v>
      </c>
      <c r="AO395">
        <v>0</v>
      </c>
      <c r="AP395">
        <v>40</v>
      </c>
      <c r="AQ395">
        <v>10</v>
      </c>
      <c r="AS395" s="14">
        <f t="shared" si="30"/>
        <v>6</v>
      </c>
      <c r="AT395" s="15">
        <f t="shared" si="31"/>
        <v>4576.4184000000005</v>
      </c>
      <c r="AU395" s="14">
        <f t="shared" si="32"/>
        <v>6.7</v>
      </c>
      <c r="AV395" s="14">
        <f t="shared" si="33"/>
        <v>40.200000000000003</v>
      </c>
      <c r="AW395" s="14">
        <f t="shared" si="34"/>
        <v>40.5</v>
      </c>
    </row>
    <row r="396" spans="1:68" x14ac:dyDescent="0.25">
      <c r="A396">
        <v>395</v>
      </c>
      <c r="B396">
        <v>104</v>
      </c>
      <c r="C396" s="2" t="s">
        <v>219</v>
      </c>
      <c r="D396" s="53"/>
      <c r="E396" s="58"/>
      <c r="F396" t="s">
        <v>840</v>
      </c>
      <c r="G396" t="s">
        <v>1282</v>
      </c>
      <c r="H396" t="s">
        <v>1278</v>
      </c>
      <c r="I396" t="s">
        <v>1284</v>
      </c>
      <c r="J396" s="25">
        <v>395</v>
      </c>
      <c r="L396" t="s">
        <v>678</v>
      </c>
      <c r="M396" t="s">
        <v>679</v>
      </c>
      <c r="Q396" t="s">
        <v>279</v>
      </c>
      <c r="S396" t="s">
        <v>2565</v>
      </c>
      <c r="T396" t="s">
        <v>159</v>
      </c>
      <c r="W396" t="s">
        <v>493</v>
      </c>
      <c r="AA396" t="s">
        <v>228</v>
      </c>
      <c r="AD396" t="s">
        <v>263</v>
      </c>
      <c r="AI396">
        <v>7</v>
      </c>
      <c r="AJ396">
        <v>14</v>
      </c>
      <c r="AM396">
        <v>4</v>
      </c>
      <c r="AN396">
        <v>5</v>
      </c>
      <c r="AO396">
        <v>6</v>
      </c>
      <c r="AP396">
        <v>32</v>
      </c>
      <c r="AQ396">
        <v>19</v>
      </c>
      <c r="AS396" s="14">
        <f t="shared" si="30"/>
        <v>7.583333333333333</v>
      </c>
      <c r="AT396" s="15">
        <f t="shared" si="31"/>
        <v>5784.084366666666</v>
      </c>
      <c r="AU396" s="14">
        <f t="shared" si="32"/>
        <v>4.2750000000000004</v>
      </c>
      <c r="AV396" s="14">
        <f t="shared" si="33"/>
        <v>32.418750000000003</v>
      </c>
      <c r="AW396" s="14">
        <f t="shared" si="34"/>
        <v>32.950000000000003</v>
      </c>
    </row>
    <row r="397" spans="1:68" x14ac:dyDescent="0.25">
      <c r="A397">
        <v>396</v>
      </c>
      <c r="B397">
        <v>104</v>
      </c>
      <c r="C397" s="2" t="s">
        <v>219</v>
      </c>
      <c r="D397" s="53"/>
      <c r="E397" s="58"/>
      <c r="F397" t="s">
        <v>840</v>
      </c>
      <c r="G397" t="s">
        <v>1282</v>
      </c>
      <c r="H397" t="s">
        <v>1278</v>
      </c>
      <c r="I397" t="s">
        <v>1284</v>
      </c>
      <c r="J397" s="27">
        <v>396</v>
      </c>
      <c r="L397" t="s">
        <v>171</v>
      </c>
      <c r="M397" t="s">
        <v>93</v>
      </c>
      <c r="Q397" t="s">
        <v>1891</v>
      </c>
      <c r="S397" t="s">
        <v>2565</v>
      </c>
      <c r="T397" t="s">
        <v>159</v>
      </c>
      <c r="W397" t="s">
        <v>582</v>
      </c>
      <c r="AA397" t="s">
        <v>159</v>
      </c>
      <c r="AB397" t="s">
        <v>324</v>
      </c>
      <c r="AD397" t="s">
        <v>224</v>
      </c>
      <c r="AI397">
        <v>10</v>
      </c>
      <c r="AJ397">
        <v>15</v>
      </c>
      <c r="AM397">
        <v>4</v>
      </c>
      <c r="AN397">
        <v>2</v>
      </c>
      <c r="AO397">
        <v>0</v>
      </c>
      <c r="AP397">
        <v>43</v>
      </c>
      <c r="AQ397">
        <v>11</v>
      </c>
      <c r="AS397" s="14">
        <f t="shared" si="30"/>
        <v>10.625</v>
      </c>
      <c r="AT397" s="15">
        <f t="shared" si="31"/>
        <v>8104.0742499999997</v>
      </c>
      <c r="AU397" s="14">
        <f t="shared" si="32"/>
        <v>4.0999999999999996</v>
      </c>
      <c r="AV397" s="14">
        <f t="shared" si="33"/>
        <v>43.562499999999993</v>
      </c>
      <c r="AW397" s="14">
        <f t="shared" si="34"/>
        <v>43.55</v>
      </c>
    </row>
    <row r="398" spans="1:68" x14ac:dyDescent="0.25">
      <c r="A398">
        <v>397</v>
      </c>
      <c r="B398">
        <v>104</v>
      </c>
      <c r="C398" s="2" t="s">
        <v>219</v>
      </c>
      <c r="D398" s="53"/>
      <c r="E398" s="58"/>
      <c r="F398" t="s">
        <v>840</v>
      </c>
      <c r="G398" t="s">
        <v>1282</v>
      </c>
      <c r="H398" t="s">
        <v>1278</v>
      </c>
      <c r="I398" t="s">
        <v>1284</v>
      </c>
      <c r="J398" s="29">
        <v>397</v>
      </c>
      <c r="L398" t="s">
        <v>171</v>
      </c>
      <c r="M398" t="s">
        <v>93</v>
      </c>
      <c r="Q398" t="s">
        <v>1285</v>
      </c>
      <c r="S398" t="s">
        <v>2565</v>
      </c>
      <c r="T398" t="s">
        <v>324</v>
      </c>
      <c r="W398" t="s">
        <v>224</v>
      </c>
      <c r="AA398" t="s">
        <v>159</v>
      </c>
      <c r="AD398" t="s">
        <v>159</v>
      </c>
      <c r="AI398">
        <v>7</v>
      </c>
      <c r="AJ398">
        <v>20</v>
      </c>
      <c r="AM398">
        <v>4</v>
      </c>
      <c r="AN398">
        <v>7</v>
      </c>
      <c r="AO398">
        <v>0</v>
      </c>
      <c r="AP398">
        <v>34</v>
      </c>
      <c r="AQ398">
        <v>2</v>
      </c>
      <c r="AS398" s="14">
        <f t="shared" si="30"/>
        <v>7.833333333333333</v>
      </c>
      <c r="AT398" s="15">
        <f t="shared" si="31"/>
        <v>5974.7684666666664</v>
      </c>
      <c r="AU398" s="14">
        <f t="shared" si="32"/>
        <v>4.3499999999999996</v>
      </c>
      <c r="AV398" s="14">
        <f t="shared" si="33"/>
        <v>34.074999999999996</v>
      </c>
      <c r="AW398" s="14">
        <f t="shared" si="34"/>
        <v>34.1</v>
      </c>
    </row>
    <row r="399" spans="1:68" x14ac:dyDescent="0.25">
      <c r="A399">
        <v>398</v>
      </c>
      <c r="B399">
        <v>105</v>
      </c>
      <c r="C399" s="2" t="s">
        <v>219</v>
      </c>
      <c r="D399" s="53"/>
      <c r="E399" s="58"/>
      <c r="F399" t="s">
        <v>840</v>
      </c>
      <c r="G399" t="s">
        <v>1282</v>
      </c>
      <c r="H399" t="s">
        <v>1278</v>
      </c>
      <c r="I399" t="s">
        <v>1284</v>
      </c>
      <c r="J399" s="27">
        <v>398</v>
      </c>
      <c r="L399" t="s">
        <v>1286</v>
      </c>
      <c r="M399" t="s">
        <v>867</v>
      </c>
      <c r="Q399" t="s">
        <v>1287</v>
      </c>
      <c r="S399" t="s">
        <v>2565</v>
      </c>
      <c r="T399" t="s">
        <v>296</v>
      </c>
      <c r="W399" t="s">
        <v>324</v>
      </c>
      <c r="AA399" t="s">
        <v>116</v>
      </c>
      <c r="AD399" t="s">
        <v>159</v>
      </c>
      <c r="AI399">
        <v>14</v>
      </c>
      <c r="AJ399">
        <v>0</v>
      </c>
      <c r="AM399">
        <v>6</v>
      </c>
      <c r="AN399">
        <v>4</v>
      </c>
      <c r="AO399">
        <v>0</v>
      </c>
      <c r="AP399">
        <v>86</v>
      </c>
      <c r="AQ399">
        <v>16</v>
      </c>
      <c r="AS399" s="14">
        <f t="shared" si="30"/>
        <v>14</v>
      </c>
      <c r="AT399" s="15">
        <f t="shared" si="31"/>
        <v>10678.309600000001</v>
      </c>
      <c r="AU399" s="14">
        <f t="shared" si="32"/>
        <v>6.2</v>
      </c>
      <c r="AV399" s="14">
        <f t="shared" si="33"/>
        <v>86.8</v>
      </c>
      <c r="AW399" s="14">
        <f t="shared" si="34"/>
        <v>86.8</v>
      </c>
    </row>
    <row r="400" spans="1:68" x14ac:dyDescent="0.25">
      <c r="A400">
        <v>399</v>
      </c>
      <c r="B400">
        <v>105</v>
      </c>
      <c r="C400" s="2" t="s">
        <v>219</v>
      </c>
      <c r="D400" s="53"/>
      <c r="E400" s="58"/>
      <c r="F400" t="s">
        <v>840</v>
      </c>
      <c r="G400" t="s">
        <v>1282</v>
      </c>
      <c r="H400" t="s">
        <v>1278</v>
      </c>
      <c r="I400" t="s">
        <v>1284</v>
      </c>
      <c r="J400" s="27">
        <v>399</v>
      </c>
      <c r="L400" t="s">
        <v>70</v>
      </c>
      <c r="M400" t="s">
        <v>71</v>
      </c>
      <c r="Q400" t="s">
        <v>1243</v>
      </c>
      <c r="S400" t="s">
        <v>2565</v>
      </c>
      <c r="T400" t="s">
        <v>607</v>
      </c>
      <c r="W400" t="s">
        <v>289</v>
      </c>
      <c r="AA400" t="s">
        <v>607</v>
      </c>
      <c r="AB400" t="s">
        <v>555</v>
      </c>
      <c r="AC400" t="s">
        <v>289</v>
      </c>
      <c r="AD400" t="s">
        <v>420</v>
      </c>
      <c r="AI400">
        <v>28</v>
      </c>
      <c r="AJ400">
        <v>10</v>
      </c>
      <c r="AM400">
        <v>6</v>
      </c>
      <c r="AN400">
        <v>0</v>
      </c>
      <c r="AO400">
        <v>0</v>
      </c>
      <c r="AP400">
        <v>170</v>
      </c>
      <c r="AQ400">
        <v>10</v>
      </c>
      <c r="AS400" s="14">
        <f t="shared" si="30"/>
        <v>28.416666666666668</v>
      </c>
      <c r="AT400" s="15">
        <f t="shared" si="31"/>
        <v>21674.426033333333</v>
      </c>
      <c r="AU400" s="14">
        <f t="shared" si="32"/>
        <v>6</v>
      </c>
      <c r="AV400" s="14">
        <f t="shared" si="33"/>
        <v>170.5</v>
      </c>
      <c r="AW400" s="14">
        <f t="shared" si="34"/>
        <v>170.5</v>
      </c>
    </row>
    <row r="401" spans="1:69" x14ac:dyDescent="0.25">
      <c r="A401">
        <v>400</v>
      </c>
      <c r="B401">
        <v>105</v>
      </c>
      <c r="C401" s="2" t="s">
        <v>219</v>
      </c>
      <c r="D401" s="53"/>
      <c r="E401" s="58"/>
      <c r="F401" t="s">
        <v>840</v>
      </c>
      <c r="G401" t="s">
        <v>1282</v>
      </c>
      <c r="H401" t="s">
        <v>1278</v>
      </c>
      <c r="I401" t="s">
        <v>1284</v>
      </c>
      <c r="J401" s="25">
        <v>400</v>
      </c>
      <c r="L401" t="s">
        <v>1044</v>
      </c>
      <c r="M401" t="s">
        <v>119</v>
      </c>
      <c r="Q401" t="s">
        <v>1288</v>
      </c>
      <c r="S401" t="s">
        <v>2565</v>
      </c>
      <c r="T401" t="s">
        <v>1191</v>
      </c>
      <c r="W401" t="s">
        <v>159</v>
      </c>
      <c r="X401" t="s">
        <v>224</v>
      </c>
      <c r="AA401" t="s">
        <v>296</v>
      </c>
      <c r="AD401" t="s">
        <v>493</v>
      </c>
      <c r="AE401" t="s">
        <v>193</v>
      </c>
      <c r="AI401">
        <v>17</v>
      </c>
      <c r="AJ401">
        <v>0</v>
      </c>
      <c r="AM401">
        <v>4</v>
      </c>
      <c r="AN401">
        <v>5</v>
      </c>
      <c r="AO401">
        <v>6</v>
      </c>
      <c r="AP401">
        <v>72</v>
      </c>
      <c r="AQ401">
        <v>14</v>
      </c>
      <c r="AS401" s="14">
        <f t="shared" si="30"/>
        <v>17</v>
      </c>
      <c r="AT401" s="15">
        <f t="shared" si="31"/>
        <v>12966.5188</v>
      </c>
      <c r="AU401" s="14">
        <f t="shared" si="32"/>
        <v>4.2750000000000004</v>
      </c>
      <c r="AV401" s="14">
        <f t="shared" si="33"/>
        <v>72.675000000000011</v>
      </c>
      <c r="AW401" s="14">
        <f t="shared" si="34"/>
        <v>72.7</v>
      </c>
      <c r="BL401" t="s">
        <v>117</v>
      </c>
    </row>
    <row r="402" spans="1:69" x14ac:dyDescent="0.25">
      <c r="A402">
        <v>401</v>
      </c>
      <c r="B402">
        <v>106</v>
      </c>
      <c r="C402" s="2" t="s">
        <v>219</v>
      </c>
      <c r="D402" s="53"/>
      <c r="E402" s="58"/>
      <c r="F402" t="s">
        <v>840</v>
      </c>
      <c r="G402" t="s">
        <v>1282</v>
      </c>
      <c r="H402" t="s">
        <v>1278</v>
      </c>
      <c r="I402" t="s">
        <v>1284</v>
      </c>
      <c r="J402" s="27">
        <v>401</v>
      </c>
      <c r="L402" t="s">
        <v>70</v>
      </c>
      <c r="M402" t="s">
        <v>71</v>
      </c>
      <c r="Q402" t="s">
        <v>1078</v>
      </c>
      <c r="S402" t="s">
        <v>2565</v>
      </c>
      <c r="T402" t="s">
        <v>65</v>
      </c>
      <c r="W402" t="s">
        <v>224</v>
      </c>
      <c r="X402" t="s">
        <v>159</v>
      </c>
      <c r="AA402" t="s">
        <v>159</v>
      </c>
      <c r="AD402" t="s">
        <v>228</v>
      </c>
      <c r="AI402">
        <v>26</v>
      </c>
      <c r="AJ402">
        <v>5</v>
      </c>
      <c r="AM402">
        <v>6</v>
      </c>
      <c r="AN402">
        <v>14</v>
      </c>
      <c r="AO402">
        <v>4</v>
      </c>
      <c r="AP402">
        <v>176</v>
      </c>
      <c r="AQ402">
        <v>1</v>
      </c>
      <c r="AS402" s="14">
        <f t="shared" si="30"/>
        <v>26.208333333333332</v>
      </c>
      <c r="AT402" s="15">
        <f t="shared" si="31"/>
        <v>19990.049816666666</v>
      </c>
      <c r="AU402" s="14">
        <f t="shared" si="32"/>
        <v>6.7166666666666668</v>
      </c>
      <c r="AV402" s="14">
        <f t="shared" si="33"/>
        <v>176.0326388888889</v>
      </c>
      <c r="AW402" s="14">
        <f t="shared" si="34"/>
        <v>176.05</v>
      </c>
    </row>
    <row r="403" spans="1:69" x14ac:dyDescent="0.25">
      <c r="A403">
        <v>402</v>
      </c>
      <c r="B403">
        <v>106</v>
      </c>
      <c r="C403" s="2" t="s">
        <v>219</v>
      </c>
      <c r="D403" s="53"/>
      <c r="E403" s="58"/>
      <c r="F403" t="s">
        <v>840</v>
      </c>
      <c r="G403" t="s">
        <v>1282</v>
      </c>
      <c r="H403" t="s">
        <v>1278</v>
      </c>
      <c r="I403" t="s">
        <v>1284</v>
      </c>
      <c r="J403" s="25">
        <v>402</v>
      </c>
      <c r="L403" t="s">
        <v>70</v>
      </c>
      <c r="M403" t="s">
        <v>71</v>
      </c>
      <c r="Q403" t="s">
        <v>1289</v>
      </c>
      <c r="R403" t="s">
        <v>1290</v>
      </c>
      <c r="S403" t="s">
        <v>2565</v>
      </c>
      <c r="T403" t="s">
        <v>65</v>
      </c>
      <c r="W403" t="s">
        <v>65</v>
      </c>
      <c r="AA403" t="s">
        <v>224</v>
      </c>
      <c r="AD403" t="s">
        <v>758</v>
      </c>
      <c r="AI403">
        <v>8</v>
      </c>
      <c r="AJ403">
        <v>3</v>
      </c>
      <c r="AM403">
        <v>6</v>
      </c>
      <c r="AN403">
        <v>3</v>
      </c>
      <c r="AO403">
        <v>0</v>
      </c>
      <c r="AP403">
        <v>49</v>
      </c>
      <c r="AQ403">
        <v>19</v>
      </c>
      <c r="AS403" s="14">
        <f t="shared" si="30"/>
        <v>8.125</v>
      </c>
      <c r="AT403" s="15">
        <f t="shared" si="31"/>
        <v>6197.2332500000002</v>
      </c>
      <c r="AU403" s="14">
        <f t="shared" si="32"/>
        <v>6.15</v>
      </c>
      <c r="AV403" s="14">
        <f t="shared" si="33"/>
        <v>49.96875</v>
      </c>
      <c r="AW403" s="14">
        <f t="shared" si="34"/>
        <v>49.95</v>
      </c>
    </row>
    <row r="404" spans="1:69" x14ac:dyDescent="0.25">
      <c r="A404">
        <v>403</v>
      </c>
      <c r="B404">
        <v>106</v>
      </c>
      <c r="C404" s="2" t="s">
        <v>219</v>
      </c>
      <c r="D404" s="53"/>
      <c r="E404" s="58"/>
      <c r="F404" t="s">
        <v>840</v>
      </c>
      <c r="G404" t="s">
        <v>1282</v>
      </c>
      <c r="H404" t="s">
        <v>1278</v>
      </c>
      <c r="I404" t="s">
        <v>1284</v>
      </c>
      <c r="J404" s="25">
        <v>403</v>
      </c>
      <c r="L404" t="s">
        <v>171</v>
      </c>
      <c r="M404" t="s">
        <v>93</v>
      </c>
      <c r="Q404" t="s">
        <v>301</v>
      </c>
      <c r="S404" t="s">
        <v>2565</v>
      </c>
      <c r="T404" t="s">
        <v>296</v>
      </c>
      <c r="W404" t="s">
        <v>159</v>
      </c>
      <c r="AA404" t="s">
        <v>324</v>
      </c>
      <c r="AD404" t="s">
        <v>65</v>
      </c>
      <c r="AI404">
        <v>6</v>
      </c>
      <c r="AJ404">
        <v>15</v>
      </c>
      <c r="AM404">
        <v>3</v>
      </c>
      <c r="AN404">
        <v>7</v>
      </c>
      <c r="AO404">
        <v>6</v>
      </c>
      <c r="AP404">
        <v>22</v>
      </c>
      <c r="AQ404">
        <v>7</v>
      </c>
      <c r="AS404" s="14">
        <f t="shared" si="30"/>
        <v>6.625</v>
      </c>
      <c r="AT404" s="15">
        <f t="shared" si="31"/>
        <v>5053.1286499999997</v>
      </c>
      <c r="AU404" s="14">
        <f t="shared" si="32"/>
        <v>3.375</v>
      </c>
      <c r="AV404" s="14">
        <f t="shared" si="33"/>
        <v>22.359375</v>
      </c>
      <c r="AW404" s="14">
        <f t="shared" si="34"/>
        <v>22.35</v>
      </c>
    </row>
    <row r="405" spans="1:69" x14ac:dyDescent="0.25">
      <c r="A405">
        <v>404</v>
      </c>
      <c r="B405">
        <v>107</v>
      </c>
      <c r="C405" s="2" t="s">
        <v>219</v>
      </c>
      <c r="D405" s="53"/>
      <c r="E405" s="58"/>
      <c r="F405" t="s">
        <v>840</v>
      </c>
      <c r="G405" t="s">
        <v>1282</v>
      </c>
      <c r="H405" t="s">
        <v>1278</v>
      </c>
      <c r="I405" t="s">
        <v>1284</v>
      </c>
      <c r="J405" s="27">
        <v>404</v>
      </c>
      <c r="L405" t="s">
        <v>70</v>
      </c>
      <c r="M405" t="s">
        <v>636</v>
      </c>
      <c r="N405" t="s">
        <v>86</v>
      </c>
      <c r="Q405" t="s">
        <v>1292</v>
      </c>
      <c r="S405" t="s">
        <v>2565</v>
      </c>
      <c r="T405" t="s">
        <v>235</v>
      </c>
      <c r="W405" t="s">
        <v>159</v>
      </c>
      <c r="AA405" t="s">
        <v>607</v>
      </c>
      <c r="AD405" t="s">
        <v>65</v>
      </c>
      <c r="AI405">
        <v>29</v>
      </c>
      <c r="AJ405">
        <v>9</v>
      </c>
      <c r="AM405">
        <v>6</v>
      </c>
      <c r="AN405">
        <v>15</v>
      </c>
      <c r="AO405">
        <v>3</v>
      </c>
      <c r="AP405">
        <v>198</v>
      </c>
      <c r="AQ405">
        <v>4</v>
      </c>
      <c r="AS405" s="14">
        <f t="shared" si="30"/>
        <v>29.375</v>
      </c>
      <c r="AT405" s="15">
        <f t="shared" si="31"/>
        <v>22405.38175</v>
      </c>
      <c r="AU405" s="14">
        <f t="shared" si="32"/>
        <v>6.7625000000000002</v>
      </c>
      <c r="AV405" s="14">
        <f t="shared" si="33"/>
        <v>198.6484375</v>
      </c>
      <c r="AW405" s="14">
        <f t="shared" si="34"/>
        <v>198.2</v>
      </c>
      <c r="BL405" t="s">
        <v>235</v>
      </c>
    </row>
    <row r="406" spans="1:69" x14ac:dyDescent="0.25">
      <c r="A406">
        <v>405</v>
      </c>
      <c r="B406">
        <v>107</v>
      </c>
      <c r="C406" s="2" t="s">
        <v>219</v>
      </c>
      <c r="D406" s="53"/>
      <c r="E406" s="58"/>
      <c r="F406" t="s">
        <v>840</v>
      </c>
      <c r="G406" t="s">
        <v>1282</v>
      </c>
      <c r="H406" t="s">
        <v>1278</v>
      </c>
      <c r="I406" t="s">
        <v>1284</v>
      </c>
      <c r="J406" s="27">
        <v>405</v>
      </c>
      <c r="L406" s="63" t="s">
        <v>480</v>
      </c>
      <c r="M406" s="63"/>
      <c r="O406" t="s">
        <v>86</v>
      </c>
      <c r="P406">
        <v>404</v>
      </c>
      <c r="S406" t="s">
        <v>2565</v>
      </c>
      <c r="AR406">
        <v>55</v>
      </c>
      <c r="AS406" s="14">
        <f t="shared" si="30"/>
        <v>0</v>
      </c>
      <c r="AT406" s="15">
        <f t="shared" si="31"/>
        <v>0</v>
      </c>
      <c r="AU406" s="14">
        <f t="shared" si="32"/>
        <v>0</v>
      </c>
      <c r="AV406" s="14">
        <f t="shared" si="33"/>
        <v>0</v>
      </c>
      <c r="AW406" s="14">
        <f t="shared" si="34"/>
        <v>0</v>
      </c>
    </row>
    <row r="407" spans="1:69" x14ac:dyDescent="0.25">
      <c r="A407">
        <v>406</v>
      </c>
      <c r="B407">
        <v>107</v>
      </c>
      <c r="C407" s="2" t="s">
        <v>219</v>
      </c>
      <c r="D407" s="53"/>
      <c r="E407" s="58"/>
      <c r="F407" t="s">
        <v>840</v>
      </c>
      <c r="G407" t="s">
        <v>1282</v>
      </c>
      <c r="H407" t="s">
        <v>1278</v>
      </c>
      <c r="I407" t="s">
        <v>1284</v>
      </c>
      <c r="J407" s="25">
        <v>406</v>
      </c>
      <c r="L407" t="s">
        <v>70</v>
      </c>
      <c r="M407" t="s">
        <v>636</v>
      </c>
      <c r="N407" t="s">
        <v>86</v>
      </c>
      <c r="Q407" t="s">
        <v>584</v>
      </c>
      <c r="S407" t="s">
        <v>2565</v>
      </c>
      <c r="T407" t="s">
        <v>324</v>
      </c>
      <c r="W407" t="s">
        <v>228</v>
      </c>
      <c r="AA407" t="s">
        <v>65</v>
      </c>
      <c r="AD407" t="s">
        <v>65</v>
      </c>
      <c r="AI407">
        <v>8</v>
      </c>
      <c r="AJ407">
        <v>11</v>
      </c>
      <c r="AM407">
        <v>8</v>
      </c>
      <c r="AN407">
        <v>12</v>
      </c>
      <c r="AO407">
        <v>6</v>
      </c>
      <c r="AP407">
        <v>73</v>
      </c>
      <c r="AQ407">
        <v>0</v>
      </c>
      <c r="AS407" s="14">
        <f t="shared" si="30"/>
        <v>8.4583333333333339</v>
      </c>
      <c r="AT407" s="15">
        <f t="shared" si="31"/>
        <v>6451.4787166666665</v>
      </c>
      <c r="AU407" s="14">
        <f t="shared" si="32"/>
        <v>8.625</v>
      </c>
      <c r="AV407" s="14">
        <f t="shared" si="33"/>
        <v>72.953125</v>
      </c>
      <c r="AW407" s="14">
        <f t="shared" si="34"/>
        <v>73</v>
      </c>
    </row>
    <row r="408" spans="1:69" x14ac:dyDescent="0.25">
      <c r="A408" s="63">
        <v>407</v>
      </c>
      <c r="B408">
        <v>107</v>
      </c>
      <c r="C408" s="2" t="s">
        <v>219</v>
      </c>
      <c r="D408" s="53"/>
      <c r="E408" s="58"/>
      <c r="F408" t="s">
        <v>840</v>
      </c>
      <c r="G408" t="s">
        <v>1282</v>
      </c>
      <c r="H408" t="s">
        <v>1278</v>
      </c>
      <c r="I408" t="s">
        <v>1284</v>
      </c>
      <c r="J408" s="68">
        <v>407</v>
      </c>
      <c r="L408" s="63" t="s">
        <v>12</v>
      </c>
      <c r="M408" s="63"/>
      <c r="O408" t="s">
        <v>86</v>
      </c>
      <c r="P408">
        <v>406</v>
      </c>
      <c r="S408" t="s">
        <v>2565</v>
      </c>
      <c r="AR408">
        <v>80</v>
      </c>
      <c r="AS408" s="14">
        <f t="shared" si="30"/>
        <v>0</v>
      </c>
      <c r="AT408" s="15">
        <f t="shared" si="31"/>
        <v>0</v>
      </c>
      <c r="AU408" s="14">
        <f t="shared" si="32"/>
        <v>0</v>
      </c>
      <c r="AV408" s="14">
        <f t="shared" si="33"/>
        <v>0</v>
      </c>
      <c r="AW408" s="14">
        <f t="shared" si="34"/>
        <v>0</v>
      </c>
    </row>
    <row r="409" spans="1:69" x14ac:dyDescent="0.25">
      <c r="A409">
        <v>408</v>
      </c>
      <c r="B409">
        <v>107</v>
      </c>
      <c r="C409" s="2" t="s">
        <v>219</v>
      </c>
      <c r="D409" s="53"/>
      <c r="E409" s="58"/>
      <c r="F409" t="s">
        <v>840</v>
      </c>
      <c r="G409" t="s">
        <v>1282</v>
      </c>
      <c r="H409" t="s">
        <v>1278</v>
      </c>
      <c r="I409" t="s">
        <v>1284</v>
      </c>
      <c r="J409" s="25">
        <v>408</v>
      </c>
      <c r="L409" t="s">
        <v>1033</v>
      </c>
      <c r="M409" t="s">
        <v>636</v>
      </c>
      <c r="N409" t="s">
        <v>86</v>
      </c>
      <c r="Q409" t="s">
        <v>1293</v>
      </c>
      <c r="S409" t="s">
        <v>2565</v>
      </c>
      <c r="T409" t="s">
        <v>228</v>
      </c>
      <c r="W409" t="s">
        <v>228</v>
      </c>
      <c r="AA409" t="s">
        <v>324</v>
      </c>
      <c r="AD409" t="s">
        <v>65</v>
      </c>
      <c r="AI409">
        <v>8</v>
      </c>
      <c r="AJ409">
        <v>15</v>
      </c>
      <c r="AM409">
        <v>8</v>
      </c>
      <c r="AN409">
        <v>12</v>
      </c>
      <c r="AO409">
        <v>6</v>
      </c>
      <c r="AP409">
        <v>74</v>
      </c>
      <c r="AQ409">
        <v>8</v>
      </c>
      <c r="AS409" s="14">
        <f t="shared" si="30"/>
        <v>8.625</v>
      </c>
      <c r="AT409" s="15">
        <f t="shared" si="31"/>
        <v>6578.6014499999992</v>
      </c>
      <c r="AU409" s="14">
        <f t="shared" si="32"/>
        <v>8.625</v>
      </c>
      <c r="AV409" s="14">
        <f t="shared" si="33"/>
        <v>74.390625</v>
      </c>
      <c r="AW409" s="14">
        <f t="shared" si="34"/>
        <v>74.400000000000006</v>
      </c>
    </row>
    <row r="410" spans="1:69" x14ac:dyDescent="0.25">
      <c r="A410">
        <v>409</v>
      </c>
      <c r="B410">
        <v>108</v>
      </c>
      <c r="C410" s="2" t="s">
        <v>219</v>
      </c>
      <c r="D410" s="53"/>
      <c r="E410" s="58"/>
      <c r="F410" t="s">
        <v>840</v>
      </c>
      <c r="G410" t="s">
        <v>1282</v>
      </c>
      <c r="H410" t="s">
        <v>1278</v>
      </c>
      <c r="I410" t="s">
        <v>1284</v>
      </c>
      <c r="J410" s="25">
        <v>409</v>
      </c>
      <c r="L410" s="63" t="s">
        <v>12</v>
      </c>
      <c r="M410" s="63"/>
      <c r="O410" t="s">
        <v>86</v>
      </c>
      <c r="P410">
        <v>408</v>
      </c>
      <c r="S410" t="s">
        <v>2565</v>
      </c>
      <c r="AR410">
        <v>80</v>
      </c>
      <c r="AS410" s="14">
        <f t="shared" si="30"/>
        <v>0</v>
      </c>
      <c r="AT410" s="15">
        <f t="shared" si="31"/>
        <v>0</v>
      </c>
      <c r="AU410" s="14">
        <f t="shared" si="32"/>
        <v>0</v>
      </c>
      <c r="AV410" s="14">
        <f t="shared" si="33"/>
        <v>0</v>
      </c>
      <c r="AW410" s="14">
        <f t="shared" si="34"/>
        <v>0</v>
      </c>
      <c r="AX410" t="s">
        <v>1875</v>
      </c>
      <c r="AY410" t="s">
        <v>1294</v>
      </c>
      <c r="AZ410" s="12">
        <f>SUM(AS394:AS410)</f>
        <v>196.375</v>
      </c>
      <c r="BA410" t="s">
        <v>1295</v>
      </c>
      <c r="BB410">
        <v>215</v>
      </c>
      <c r="BC410" s="12">
        <f>SUM(AV394:AV410)</f>
        <v>1192.7092013888889</v>
      </c>
      <c r="BD410">
        <v>16</v>
      </c>
      <c r="BE410">
        <v>6</v>
      </c>
      <c r="BF410">
        <v>3</v>
      </c>
      <c r="BG410">
        <v>0</v>
      </c>
      <c r="BH410" s="12">
        <f>BD410+BF410+(BE410+BG410)/12</f>
        <v>19.5</v>
      </c>
    </row>
    <row r="411" spans="1:69" x14ac:dyDescent="0.25">
      <c r="A411">
        <v>410</v>
      </c>
      <c r="B411">
        <v>109</v>
      </c>
      <c r="C411" s="2" t="s">
        <v>219</v>
      </c>
      <c r="D411" s="53">
        <v>55</v>
      </c>
      <c r="E411" s="58">
        <v>55</v>
      </c>
      <c r="F411" t="s">
        <v>1298</v>
      </c>
      <c r="H411" t="s">
        <v>1296</v>
      </c>
      <c r="J411" s="25" t="s">
        <v>1297</v>
      </c>
      <c r="K411" t="s">
        <v>86</v>
      </c>
      <c r="L411" t="s">
        <v>100</v>
      </c>
      <c r="M411" t="s">
        <v>100</v>
      </c>
      <c r="Q411" t="s">
        <v>1299</v>
      </c>
      <c r="S411" t="s">
        <v>2565</v>
      </c>
      <c r="T411" t="s">
        <v>193</v>
      </c>
      <c r="W411" t="s">
        <v>1300</v>
      </c>
      <c r="AA411" t="s">
        <v>159</v>
      </c>
      <c r="AD411" t="s">
        <v>159</v>
      </c>
      <c r="AI411">
        <v>16</v>
      </c>
      <c r="AJ411">
        <v>15</v>
      </c>
      <c r="AK411">
        <v>26</v>
      </c>
      <c r="AL411">
        <v>15</v>
      </c>
      <c r="AM411">
        <v>5</v>
      </c>
      <c r="AN411">
        <v>0</v>
      </c>
      <c r="AO411">
        <v>6</v>
      </c>
      <c r="AP411">
        <v>83</v>
      </c>
      <c r="AQ411">
        <v>11</v>
      </c>
      <c r="AS411" s="14">
        <f t="shared" si="30"/>
        <v>16.625</v>
      </c>
      <c r="AT411" s="15">
        <f t="shared" si="31"/>
        <v>12680.49265</v>
      </c>
      <c r="AU411" s="14">
        <f t="shared" si="32"/>
        <v>5.0250000000000004</v>
      </c>
      <c r="AV411" s="14">
        <f t="shared" si="33"/>
        <v>83.540625000000006</v>
      </c>
      <c r="AW411" s="14">
        <f t="shared" si="34"/>
        <v>83.55</v>
      </c>
    </row>
    <row r="412" spans="1:69" x14ac:dyDescent="0.25">
      <c r="A412">
        <v>411</v>
      </c>
      <c r="B412">
        <v>109</v>
      </c>
      <c r="C412" s="2" t="s">
        <v>219</v>
      </c>
      <c r="D412" s="53"/>
      <c r="E412" s="58"/>
      <c r="F412" t="s">
        <v>1298</v>
      </c>
      <c r="H412" t="s">
        <v>1296</v>
      </c>
      <c r="J412" s="25">
        <v>411</v>
      </c>
      <c r="L412" t="s">
        <v>70</v>
      </c>
      <c r="M412" t="s">
        <v>71</v>
      </c>
      <c r="Q412" t="s">
        <v>1303</v>
      </c>
      <c r="S412" t="s">
        <v>2564</v>
      </c>
      <c r="T412" t="s">
        <v>598</v>
      </c>
      <c r="W412" t="s">
        <v>91</v>
      </c>
      <c r="X412" t="s">
        <v>224</v>
      </c>
      <c r="AA412" t="s">
        <v>91</v>
      </c>
      <c r="AB412" t="s">
        <v>224</v>
      </c>
      <c r="AD412" t="s">
        <v>65</v>
      </c>
      <c r="AI412">
        <v>12</v>
      </c>
      <c r="AJ412">
        <v>2</v>
      </c>
      <c r="AM412">
        <v>4</v>
      </c>
      <c r="AN412">
        <v>17</v>
      </c>
      <c r="AO412">
        <v>6</v>
      </c>
      <c r="AP412">
        <v>58</v>
      </c>
      <c r="AQ412">
        <v>18</v>
      </c>
      <c r="AS412" s="14">
        <f t="shared" si="30"/>
        <v>12.083333333333334</v>
      </c>
      <c r="AT412" s="15">
        <f t="shared" si="31"/>
        <v>9216.3981666666677</v>
      </c>
      <c r="AU412" s="14">
        <f t="shared" si="32"/>
        <v>4.875</v>
      </c>
      <c r="AV412" s="14">
        <f t="shared" si="33"/>
        <v>58.90625</v>
      </c>
      <c r="AW412" s="14">
        <f t="shared" si="34"/>
        <v>58.9</v>
      </c>
    </row>
    <row r="413" spans="1:69" x14ac:dyDescent="0.25">
      <c r="A413">
        <v>412</v>
      </c>
      <c r="B413">
        <v>109</v>
      </c>
      <c r="C413" s="2" t="s">
        <v>219</v>
      </c>
      <c r="D413" s="53"/>
      <c r="E413" s="58"/>
      <c r="F413" t="s">
        <v>1298</v>
      </c>
      <c r="H413" t="s">
        <v>1296</v>
      </c>
      <c r="J413" s="25">
        <v>412</v>
      </c>
      <c r="L413" t="s">
        <v>171</v>
      </c>
      <c r="M413" t="s">
        <v>93</v>
      </c>
      <c r="Q413" t="s">
        <v>1304</v>
      </c>
      <c r="S413" t="s">
        <v>2565</v>
      </c>
      <c r="T413" t="s">
        <v>159</v>
      </c>
      <c r="W413" t="s">
        <v>65</v>
      </c>
      <c r="AA413" t="s">
        <v>324</v>
      </c>
      <c r="AD413" t="s">
        <v>324</v>
      </c>
      <c r="AE413" t="s">
        <v>228</v>
      </c>
      <c r="AI413">
        <v>8</v>
      </c>
      <c r="AJ413">
        <v>3</v>
      </c>
      <c r="AM413">
        <v>3</v>
      </c>
      <c r="AN413">
        <v>11</v>
      </c>
      <c r="AO413">
        <v>6</v>
      </c>
      <c r="AP413">
        <v>29</v>
      </c>
      <c r="AQ413">
        <v>1</v>
      </c>
      <c r="AS413" s="14">
        <f t="shared" si="30"/>
        <v>8.125</v>
      </c>
      <c r="AT413" s="15">
        <f t="shared" si="31"/>
        <v>6197.2332500000002</v>
      </c>
      <c r="AU413" s="14">
        <f t="shared" si="32"/>
        <v>3.5749999999999997</v>
      </c>
      <c r="AV413" s="14">
        <f t="shared" si="33"/>
        <v>29.046874999999996</v>
      </c>
      <c r="AW413" s="14">
        <f t="shared" si="34"/>
        <v>29.05</v>
      </c>
    </row>
    <row r="414" spans="1:69" x14ac:dyDescent="0.25">
      <c r="A414">
        <v>413</v>
      </c>
      <c r="B414">
        <v>109</v>
      </c>
      <c r="C414" s="2" t="s">
        <v>219</v>
      </c>
      <c r="D414" s="53"/>
      <c r="E414" s="58"/>
      <c r="F414" t="s">
        <v>1298</v>
      </c>
      <c r="H414" t="s">
        <v>1296</v>
      </c>
      <c r="J414" s="25">
        <v>413</v>
      </c>
      <c r="L414" t="s">
        <v>1306</v>
      </c>
      <c r="M414" t="s">
        <v>1305</v>
      </c>
      <c r="N414" t="s">
        <v>86</v>
      </c>
      <c r="Q414" t="s">
        <v>1307</v>
      </c>
      <c r="S414" t="s">
        <v>2564</v>
      </c>
      <c r="T414" t="s">
        <v>296</v>
      </c>
      <c r="U414" t="s">
        <v>1308</v>
      </c>
      <c r="V414" t="s">
        <v>1191</v>
      </c>
      <c r="W414" t="s">
        <v>182</v>
      </c>
      <c r="AA414" t="s">
        <v>224</v>
      </c>
      <c r="AD414" t="s">
        <v>102</v>
      </c>
      <c r="AI414">
        <v>65</v>
      </c>
      <c r="AJ414">
        <v>2</v>
      </c>
      <c r="AM414">
        <v>8</v>
      </c>
      <c r="AN414">
        <v>12</v>
      </c>
      <c r="AO414">
        <v>6</v>
      </c>
      <c r="AP414">
        <v>598</v>
      </c>
      <c r="AQ414">
        <v>17</v>
      </c>
      <c r="AS414" s="14">
        <f t="shared" si="30"/>
        <v>65.083333333333329</v>
      </c>
      <c r="AT414" s="15">
        <f t="shared" si="31"/>
        <v>49641.427366666663</v>
      </c>
      <c r="AU414" s="14">
        <f t="shared" si="32"/>
        <v>8.625</v>
      </c>
      <c r="AV414" s="14">
        <f t="shared" si="33"/>
        <v>561.34375</v>
      </c>
      <c r="AW414" s="14">
        <f t="shared" si="34"/>
        <v>598.85</v>
      </c>
      <c r="BL414" t="s">
        <v>117</v>
      </c>
      <c r="BQ414" t="s">
        <v>218</v>
      </c>
    </row>
    <row r="415" spans="1:69" x14ac:dyDescent="0.25">
      <c r="A415" s="63">
        <v>414</v>
      </c>
      <c r="B415">
        <v>110</v>
      </c>
      <c r="C415" s="2" t="s">
        <v>219</v>
      </c>
      <c r="D415" s="53"/>
      <c r="E415" s="58"/>
      <c r="F415" t="s">
        <v>1298</v>
      </c>
      <c r="H415" t="s">
        <v>1296</v>
      </c>
      <c r="J415" s="68">
        <v>414</v>
      </c>
      <c r="L415" s="63" t="s">
        <v>12</v>
      </c>
      <c r="M415" s="63"/>
      <c r="O415" t="s">
        <v>86</v>
      </c>
      <c r="P415">
        <v>413</v>
      </c>
      <c r="S415" t="s">
        <v>2564</v>
      </c>
      <c r="AR415">
        <v>120</v>
      </c>
      <c r="AS415" s="14">
        <f t="shared" si="30"/>
        <v>0</v>
      </c>
      <c r="AT415" s="15">
        <f t="shared" si="31"/>
        <v>0</v>
      </c>
      <c r="AU415" s="14">
        <f t="shared" si="32"/>
        <v>0</v>
      </c>
      <c r="AV415" s="14">
        <f t="shared" si="33"/>
        <v>0</v>
      </c>
      <c r="AW415" s="14">
        <f t="shared" si="34"/>
        <v>0</v>
      </c>
      <c r="AX415" t="s">
        <v>1876</v>
      </c>
      <c r="AY415" t="s">
        <v>1309</v>
      </c>
      <c r="AZ415" s="12">
        <f>SUM(AS411:AS415)</f>
        <v>101.91666666666666</v>
      </c>
      <c r="BA415" t="s">
        <v>1310</v>
      </c>
      <c r="BB415">
        <v>120</v>
      </c>
      <c r="BC415" s="12">
        <f>SUM(AV411:AV415)</f>
        <v>732.83749999999998</v>
      </c>
      <c r="BD415">
        <v>10</v>
      </c>
      <c r="BE415">
        <v>8</v>
      </c>
      <c r="BF415">
        <v>1</v>
      </c>
      <c r="BG415">
        <v>8</v>
      </c>
      <c r="BH415" s="12">
        <f>BD415+BF415+(BE415+BG415)/12</f>
        <v>12.333333333333334</v>
      </c>
    </row>
    <row r="416" spans="1:69" x14ac:dyDescent="0.25">
      <c r="A416">
        <v>415</v>
      </c>
      <c r="B416">
        <v>110</v>
      </c>
      <c r="C416" s="2" t="s">
        <v>219</v>
      </c>
      <c r="D416" s="53">
        <v>56</v>
      </c>
      <c r="E416" s="58">
        <v>56</v>
      </c>
      <c r="F416" t="s">
        <v>330</v>
      </c>
      <c r="G416" t="s">
        <v>200</v>
      </c>
      <c r="H416" t="s">
        <v>1311</v>
      </c>
      <c r="I416" t="s">
        <v>1312</v>
      </c>
      <c r="J416" s="31">
        <v>415</v>
      </c>
      <c r="L416" t="s">
        <v>171</v>
      </c>
      <c r="M416" t="s">
        <v>93</v>
      </c>
      <c r="Q416" t="s">
        <v>693</v>
      </c>
      <c r="S416" t="s">
        <v>2564</v>
      </c>
      <c r="T416" t="s">
        <v>882</v>
      </c>
      <c r="W416" t="s">
        <v>205</v>
      </c>
      <c r="AA416" t="s">
        <v>131</v>
      </c>
      <c r="AB416" t="s">
        <v>296</v>
      </c>
      <c r="AD416" t="s">
        <v>85</v>
      </c>
      <c r="AI416">
        <v>23</v>
      </c>
      <c r="AJ416">
        <v>10</v>
      </c>
      <c r="AM416">
        <v>1</v>
      </c>
      <c r="AN416">
        <v>17</v>
      </c>
      <c r="AO416">
        <v>6</v>
      </c>
      <c r="AP416">
        <v>43</v>
      </c>
      <c r="AQ416">
        <v>8</v>
      </c>
      <c r="AS416" s="14">
        <f t="shared" si="30"/>
        <v>23.416666666666668</v>
      </c>
      <c r="AT416" s="15">
        <f t="shared" si="31"/>
        <v>17860.744033333332</v>
      </c>
      <c r="AU416" s="14">
        <f t="shared" si="32"/>
        <v>1.875</v>
      </c>
      <c r="AV416" s="14">
        <f t="shared" si="33"/>
        <v>43.90625</v>
      </c>
      <c r="AW416" s="14">
        <f t="shared" si="34"/>
        <v>43.4</v>
      </c>
      <c r="BL416" t="s">
        <v>484</v>
      </c>
      <c r="BM416" t="s">
        <v>162</v>
      </c>
    </row>
    <row r="417" spans="1:68" x14ac:dyDescent="0.25">
      <c r="A417">
        <v>416</v>
      </c>
      <c r="B417">
        <v>110</v>
      </c>
      <c r="C417" s="2" t="s">
        <v>219</v>
      </c>
      <c r="D417" s="53"/>
      <c r="E417" s="58"/>
      <c r="F417" t="s">
        <v>330</v>
      </c>
      <c r="G417" t="s">
        <v>200</v>
      </c>
      <c r="H417" t="s">
        <v>1311</v>
      </c>
      <c r="I417" t="s">
        <v>1312</v>
      </c>
      <c r="J417" s="31">
        <v>416</v>
      </c>
      <c r="L417" t="s">
        <v>1313</v>
      </c>
      <c r="M417" t="s">
        <v>130</v>
      </c>
      <c r="Q417" t="s">
        <v>100</v>
      </c>
      <c r="S417" t="s">
        <v>2564</v>
      </c>
      <c r="T417" t="s">
        <v>100</v>
      </c>
      <c r="W417" t="s">
        <v>116</v>
      </c>
      <c r="AI417">
        <v>2</v>
      </c>
      <c r="AJ417">
        <v>17</v>
      </c>
      <c r="AM417">
        <v>0</v>
      </c>
      <c r="AN417">
        <v>15</v>
      </c>
      <c r="AO417">
        <v>0</v>
      </c>
      <c r="AP417">
        <v>2</v>
      </c>
      <c r="AQ417">
        <v>0</v>
      </c>
      <c r="AS417" s="14">
        <f t="shared" si="30"/>
        <v>2.7083333333333335</v>
      </c>
      <c r="AT417" s="15">
        <f t="shared" si="31"/>
        <v>2065.7444166666669</v>
      </c>
      <c r="AU417" s="14">
        <f t="shared" si="32"/>
        <v>0.75</v>
      </c>
      <c r="AV417" s="14">
        <f t="shared" si="33"/>
        <v>2.03125</v>
      </c>
      <c r="AW417" s="14">
        <f t="shared" si="34"/>
        <v>2</v>
      </c>
    </row>
    <row r="418" spans="1:68" x14ac:dyDescent="0.25">
      <c r="A418">
        <v>417</v>
      </c>
      <c r="B418">
        <v>110</v>
      </c>
      <c r="C418" s="2" t="s">
        <v>219</v>
      </c>
      <c r="D418" s="53"/>
      <c r="E418" s="58"/>
      <c r="F418" t="s">
        <v>330</v>
      </c>
      <c r="G418" t="s">
        <v>200</v>
      </c>
      <c r="H418" t="s">
        <v>1311</v>
      </c>
      <c r="I418" t="s">
        <v>1312</v>
      </c>
      <c r="J418" s="25">
        <v>417</v>
      </c>
      <c r="L418" t="s">
        <v>1044</v>
      </c>
      <c r="M418" t="s">
        <v>119</v>
      </c>
      <c r="Q418" t="s">
        <v>1315</v>
      </c>
      <c r="S418" t="s">
        <v>2564</v>
      </c>
      <c r="T418" t="s">
        <v>110</v>
      </c>
      <c r="W418" t="s">
        <v>696</v>
      </c>
      <c r="AA418" t="s">
        <v>85</v>
      </c>
      <c r="AD418" t="s">
        <v>117</v>
      </c>
      <c r="AI418">
        <v>14</v>
      </c>
      <c r="AJ418">
        <v>11</v>
      </c>
      <c r="AM418">
        <v>6</v>
      </c>
      <c r="AN418">
        <v>0</v>
      </c>
      <c r="AO418">
        <v>0</v>
      </c>
      <c r="AP418">
        <v>86</v>
      </c>
      <c r="AQ418">
        <v>15</v>
      </c>
      <c r="AS418" s="14">
        <f t="shared" si="30"/>
        <v>14.458333333333334</v>
      </c>
      <c r="AT418" s="15">
        <f t="shared" si="31"/>
        <v>11027.897116666667</v>
      </c>
      <c r="AU418" s="14">
        <f t="shared" si="32"/>
        <v>6</v>
      </c>
      <c r="AV418" s="14">
        <f t="shared" si="33"/>
        <v>86.75</v>
      </c>
      <c r="AW418" s="14">
        <f t="shared" si="34"/>
        <v>86.75</v>
      </c>
      <c r="BL418" t="s">
        <v>117</v>
      </c>
      <c r="BM418" t="s">
        <v>167</v>
      </c>
    </row>
    <row r="419" spans="1:68" x14ac:dyDescent="0.25">
      <c r="A419">
        <v>418</v>
      </c>
      <c r="B419">
        <v>111</v>
      </c>
      <c r="C419" s="2" t="s">
        <v>219</v>
      </c>
      <c r="D419" s="53"/>
      <c r="E419" s="58"/>
      <c r="F419" t="s">
        <v>330</v>
      </c>
      <c r="G419" t="s">
        <v>200</v>
      </c>
      <c r="H419" t="s">
        <v>1311</v>
      </c>
      <c r="I419" t="s">
        <v>1312</v>
      </c>
      <c r="J419" s="25">
        <v>418</v>
      </c>
      <c r="L419" t="s">
        <v>1044</v>
      </c>
      <c r="M419" t="s">
        <v>119</v>
      </c>
      <c r="Q419" t="s">
        <v>1316</v>
      </c>
      <c r="S419" t="s">
        <v>2564</v>
      </c>
      <c r="T419" t="s">
        <v>85</v>
      </c>
      <c r="W419" t="s">
        <v>420</v>
      </c>
      <c r="AA419" t="s">
        <v>116</v>
      </c>
      <c r="AB419" t="s">
        <v>84</v>
      </c>
      <c r="AD419" t="s">
        <v>117</v>
      </c>
      <c r="AI419">
        <v>12</v>
      </c>
      <c r="AJ419">
        <v>23</v>
      </c>
      <c r="AM419">
        <v>6</v>
      </c>
      <c r="AN419">
        <v>0</v>
      </c>
      <c r="AO419">
        <v>0</v>
      </c>
      <c r="AP419">
        <v>77</v>
      </c>
      <c r="AQ419">
        <v>15</v>
      </c>
      <c r="AS419" s="14">
        <f t="shared" si="30"/>
        <v>12.958333333333334</v>
      </c>
      <c r="AT419" s="15">
        <f t="shared" si="31"/>
        <v>9883.7925166666664</v>
      </c>
      <c r="AU419" s="14">
        <f t="shared" si="32"/>
        <v>6</v>
      </c>
      <c r="AV419" s="14">
        <f t="shared" si="33"/>
        <v>77.75</v>
      </c>
      <c r="AW419" s="14">
        <f t="shared" si="34"/>
        <v>77.75</v>
      </c>
      <c r="BL419" t="s">
        <v>117</v>
      </c>
    </row>
    <row r="420" spans="1:68" x14ac:dyDescent="0.25">
      <c r="A420">
        <v>419</v>
      </c>
      <c r="B420">
        <v>111</v>
      </c>
      <c r="C420" s="2" t="s">
        <v>219</v>
      </c>
      <c r="D420" s="53"/>
      <c r="E420" s="58"/>
      <c r="F420" t="s">
        <v>330</v>
      </c>
      <c r="G420" t="s">
        <v>200</v>
      </c>
      <c r="H420" t="s">
        <v>1311</v>
      </c>
      <c r="I420" t="s">
        <v>1312</v>
      </c>
      <c r="J420" s="29">
        <v>419</v>
      </c>
      <c r="L420" t="s">
        <v>1044</v>
      </c>
      <c r="M420" t="s">
        <v>119</v>
      </c>
      <c r="Q420" t="s">
        <v>415</v>
      </c>
      <c r="S420" t="s">
        <v>2564</v>
      </c>
      <c r="T420" t="s">
        <v>157</v>
      </c>
      <c r="W420" t="s">
        <v>116</v>
      </c>
      <c r="AA420" t="s">
        <v>116</v>
      </c>
      <c r="AB420" t="s">
        <v>157</v>
      </c>
      <c r="AD420" t="s">
        <v>296</v>
      </c>
      <c r="AI420">
        <v>23</v>
      </c>
      <c r="AJ420">
        <v>19</v>
      </c>
      <c r="AM420">
        <v>4</v>
      </c>
      <c r="AN420">
        <v>17</v>
      </c>
      <c r="AO420">
        <v>6</v>
      </c>
      <c r="AP420">
        <v>116</v>
      </c>
      <c r="AQ420">
        <v>0</v>
      </c>
      <c r="AS420" s="14">
        <f t="shared" si="30"/>
        <v>23.791666666666668</v>
      </c>
      <c r="AT420" s="15">
        <f t="shared" si="31"/>
        <v>18146.770183333334</v>
      </c>
      <c r="AU420" s="14">
        <f t="shared" si="32"/>
        <v>4.875</v>
      </c>
      <c r="AV420" s="14">
        <f t="shared" si="33"/>
        <v>115.984375</v>
      </c>
      <c r="AW420" s="14">
        <f t="shared" si="34"/>
        <v>116</v>
      </c>
      <c r="BL420" t="s">
        <v>167</v>
      </c>
    </row>
    <row r="421" spans="1:68" x14ac:dyDescent="0.25">
      <c r="A421">
        <v>420</v>
      </c>
      <c r="B421">
        <v>111</v>
      </c>
      <c r="C421" s="2" t="s">
        <v>219</v>
      </c>
      <c r="D421" s="53"/>
      <c r="E421" s="58"/>
      <c r="F421" t="s">
        <v>330</v>
      </c>
      <c r="G421" t="s">
        <v>200</v>
      </c>
      <c r="H421" t="s">
        <v>1311</v>
      </c>
      <c r="I421" t="s">
        <v>1312</v>
      </c>
      <c r="J421" s="27">
        <v>420</v>
      </c>
      <c r="L421" t="s">
        <v>1044</v>
      </c>
      <c r="M421" t="s">
        <v>119</v>
      </c>
      <c r="Q421" t="s">
        <v>356</v>
      </c>
      <c r="R421" t="s">
        <v>1317</v>
      </c>
      <c r="S421" t="s">
        <v>2564</v>
      </c>
      <c r="T421" t="s">
        <v>420</v>
      </c>
      <c r="U421" t="s">
        <v>116</v>
      </c>
      <c r="W421" t="s">
        <v>65</v>
      </c>
      <c r="AA421" t="s">
        <v>85</v>
      </c>
      <c r="AB421" t="s">
        <v>1202</v>
      </c>
      <c r="AD421" t="s">
        <v>84</v>
      </c>
      <c r="AE421" t="s">
        <v>420</v>
      </c>
      <c r="AI421">
        <v>85</v>
      </c>
      <c r="AJ421">
        <v>13</v>
      </c>
      <c r="AM421">
        <v>5</v>
      </c>
      <c r="AN421">
        <v>12</v>
      </c>
      <c r="AO421">
        <v>6</v>
      </c>
      <c r="AP421">
        <v>481</v>
      </c>
      <c r="AQ421">
        <v>13</v>
      </c>
      <c r="AS421" s="14">
        <f t="shared" si="30"/>
        <v>85.541666666666671</v>
      </c>
      <c r="AT421" s="15">
        <f t="shared" si="31"/>
        <v>65245.742883333332</v>
      </c>
      <c r="AU421" s="14">
        <f t="shared" si="32"/>
        <v>5.625</v>
      </c>
      <c r="AV421" s="14">
        <f t="shared" si="33"/>
        <v>481.171875</v>
      </c>
      <c r="AW421" s="14">
        <f t="shared" si="34"/>
        <v>481.65</v>
      </c>
    </row>
    <row r="422" spans="1:68" x14ac:dyDescent="0.25">
      <c r="A422">
        <v>421</v>
      </c>
      <c r="B422">
        <v>112</v>
      </c>
      <c r="C422" s="2" t="s">
        <v>219</v>
      </c>
      <c r="D422" s="53"/>
      <c r="E422" s="58"/>
      <c r="F422" t="s">
        <v>330</v>
      </c>
      <c r="G422" t="s">
        <v>200</v>
      </c>
      <c r="H422" t="s">
        <v>1311</v>
      </c>
      <c r="I422" t="s">
        <v>1312</v>
      </c>
      <c r="J422" s="9">
        <v>421</v>
      </c>
      <c r="L422" t="s">
        <v>1044</v>
      </c>
      <c r="M422" t="s">
        <v>119</v>
      </c>
      <c r="Q422" t="s">
        <v>1314</v>
      </c>
      <c r="S422" t="s">
        <v>417</v>
      </c>
      <c r="T422" t="s">
        <v>85</v>
      </c>
      <c r="W422" t="s">
        <v>157</v>
      </c>
      <c r="AA422" t="s">
        <v>85</v>
      </c>
      <c r="AD422" t="s">
        <v>157</v>
      </c>
      <c r="AI422">
        <v>14</v>
      </c>
      <c r="AJ422">
        <v>23</v>
      </c>
      <c r="AM422">
        <v>6</v>
      </c>
      <c r="AN422">
        <v>0</v>
      </c>
      <c r="AO422">
        <v>0</v>
      </c>
      <c r="AP422">
        <v>89</v>
      </c>
      <c r="AQ422">
        <v>15</v>
      </c>
      <c r="AS422" s="14">
        <f t="shared" si="30"/>
        <v>14.958333333333334</v>
      </c>
      <c r="AT422" s="15">
        <f t="shared" si="31"/>
        <v>11409.265316666666</v>
      </c>
      <c r="AU422" s="14">
        <f t="shared" si="32"/>
        <v>6</v>
      </c>
      <c r="AV422" s="14">
        <f t="shared" si="33"/>
        <v>89.75</v>
      </c>
      <c r="AW422" s="14">
        <f t="shared" si="34"/>
        <v>89.75</v>
      </c>
    </row>
    <row r="423" spans="1:68" x14ac:dyDescent="0.25">
      <c r="A423">
        <v>422</v>
      </c>
      <c r="B423">
        <v>112</v>
      </c>
      <c r="C423" s="2" t="s">
        <v>219</v>
      </c>
      <c r="D423" s="53"/>
      <c r="E423" s="58"/>
      <c r="F423" t="s">
        <v>330</v>
      </c>
      <c r="G423" t="s">
        <v>200</v>
      </c>
      <c r="H423" t="s">
        <v>1311</v>
      </c>
      <c r="I423" t="s">
        <v>1312</v>
      </c>
      <c r="J423" s="27">
        <v>422</v>
      </c>
      <c r="L423" t="s">
        <v>70</v>
      </c>
      <c r="M423" t="s">
        <v>71</v>
      </c>
      <c r="Q423" t="s">
        <v>1318</v>
      </c>
      <c r="S423" t="s">
        <v>2564</v>
      </c>
      <c r="T423" t="s">
        <v>1319</v>
      </c>
      <c r="W423" t="s">
        <v>758</v>
      </c>
      <c r="AA423" t="s">
        <v>416</v>
      </c>
      <c r="AD423" t="s">
        <v>1320</v>
      </c>
      <c r="AI423">
        <v>91</v>
      </c>
      <c r="AJ423">
        <v>20</v>
      </c>
      <c r="AM423">
        <v>5</v>
      </c>
      <c r="AN423">
        <v>0</v>
      </c>
      <c r="AO423">
        <v>6</v>
      </c>
      <c r="AP423">
        <v>461</v>
      </c>
      <c r="AQ423">
        <v>9</v>
      </c>
      <c r="AS423" s="14">
        <f t="shared" si="30"/>
        <v>91.833333333333329</v>
      </c>
      <c r="AT423" s="15">
        <f t="shared" si="31"/>
        <v>70044.626066666664</v>
      </c>
      <c r="AU423" s="14">
        <f t="shared" si="32"/>
        <v>5.0250000000000004</v>
      </c>
      <c r="AV423" s="14">
        <f t="shared" si="33"/>
        <v>461.46250000000003</v>
      </c>
      <c r="AW423" s="14">
        <f t="shared" si="34"/>
        <v>461.45</v>
      </c>
      <c r="BL423" t="s">
        <v>1319</v>
      </c>
      <c r="BP423" t="s">
        <v>246</v>
      </c>
    </row>
    <row r="424" spans="1:68" x14ac:dyDescent="0.25">
      <c r="A424">
        <v>423</v>
      </c>
      <c r="B424">
        <v>112</v>
      </c>
      <c r="C424" s="2" t="s">
        <v>219</v>
      </c>
      <c r="D424" s="53"/>
      <c r="E424" s="58"/>
      <c r="F424" t="s">
        <v>330</v>
      </c>
      <c r="G424" t="s">
        <v>200</v>
      </c>
      <c r="H424" t="s">
        <v>1311</v>
      </c>
      <c r="I424" t="s">
        <v>1312</v>
      </c>
      <c r="J424" s="27">
        <v>423</v>
      </c>
      <c r="L424" t="s">
        <v>99</v>
      </c>
      <c r="Q424" t="s">
        <v>100</v>
      </c>
      <c r="S424" t="s">
        <v>2564</v>
      </c>
      <c r="T424" t="s">
        <v>100</v>
      </c>
      <c r="W424" t="s">
        <v>100</v>
      </c>
      <c r="AA424" t="s">
        <v>100</v>
      </c>
      <c r="AD424" t="s">
        <v>100</v>
      </c>
      <c r="AI424">
        <v>1</v>
      </c>
      <c r="AJ424">
        <v>14</v>
      </c>
      <c r="AM424">
        <v>1</v>
      </c>
      <c r="AN424">
        <v>8</v>
      </c>
      <c r="AO424">
        <v>6</v>
      </c>
      <c r="AP424">
        <v>2</v>
      </c>
      <c r="AQ424">
        <v>5</v>
      </c>
      <c r="AS424" s="14">
        <f t="shared" si="30"/>
        <v>1.5833333333333335</v>
      </c>
      <c r="AT424" s="15">
        <f t="shared" si="31"/>
        <v>1207.6659666666667</v>
      </c>
      <c r="AU424" s="14">
        <f t="shared" si="32"/>
        <v>1.4249999999999998</v>
      </c>
      <c r="AV424" s="14">
        <f t="shared" si="33"/>
        <v>2.2562500000000001</v>
      </c>
      <c r="AW424" s="14">
        <f t="shared" si="34"/>
        <v>2.25</v>
      </c>
      <c r="BL424" t="s">
        <v>1321</v>
      </c>
      <c r="BM424" t="s">
        <v>1322</v>
      </c>
      <c r="BP424" t="s">
        <v>1323</v>
      </c>
    </row>
    <row r="425" spans="1:68" x14ac:dyDescent="0.25">
      <c r="A425">
        <v>424</v>
      </c>
      <c r="B425">
        <v>112</v>
      </c>
      <c r="C425" s="2" t="s">
        <v>219</v>
      </c>
      <c r="D425" s="53"/>
      <c r="E425" s="58"/>
      <c r="F425" t="s">
        <v>330</v>
      </c>
      <c r="G425" t="s">
        <v>200</v>
      </c>
      <c r="H425" t="s">
        <v>1311</v>
      </c>
      <c r="I425" t="s">
        <v>1312</v>
      </c>
      <c r="J425" s="27">
        <v>424</v>
      </c>
      <c r="L425" t="s">
        <v>70</v>
      </c>
      <c r="M425" t="s">
        <v>71</v>
      </c>
      <c r="Q425" t="s">
        <v>1324</v>
      </c>
      <c r="S425" t="s">
        <v>2564</v>
      </c>
      <c r="T425" t="s">
        <v>416</v>
      </c>
      <c r="W425" t="s">
        <v>116</v>
      </c>
      <c r="AA425" t="s">
        <v>116</v>
      </c>
      <c r="AD425" t="s">
        <v>65</v>
      </c>
      <c r="AI425">
        <v>9</v>
      </c>
      <c r="AJ425">
        <v>0</v>
      </c>
      <c r="AM425">
        <v>6</v>
      </c>
      <c r="AN425">
        <v>0</v>
      </c>
      <c r="AO425">
        <v>0</v>
      </c>
      <c r="AP425">
        <v>54</v>
      </c>
      <c r="AQ425">
        <v>0</v>
      </c>
      <c r="AS425" s="14">
        <f t="shared" si="30"/>
        <v>9</v>
      </c>
      <c r="AT425" s="15">
        <f t="shared" si="31"/>
        <v>6864.6275999999998</v>
      </c>
      <c r="AU425" s="14">
        <f t="shared" si="32"/>
        <v>6</v>
      </c>
      <c r="AV425" s="14">
        <f t="shared" si="33"/>
        <v>54</v>
      </c>
      <c r="AW425" s="14">
        <f t="shared" si="34"/>
        <v>54</v>
      </c>
    </row>
    <row r="426" spans="1:68" x14ac:dyDescent="0.25">
      <c r="A426">
        <v>425</v>
      </c>
      <c r="B426">
        <v>112</v>
      </c>
      <c r="C426" s="2" t="s">
        <v>219</v>
      </c>
      <c r="D426" s="53"/>
      <c r="E426" s="58"/>
      <c r="F426" t="s">
        <v>330</v>
      </c>
      <c r="G426" t="s">
        <v>200</v>
      </c>
      <c r="H426" t="s">
        <v>1311</v>
      </c>
      <c r="I426" t="s">
        <v>1312</v>
      </c>
      <c r="J426" s="25">
        <v>425</v>
      </c>
      <c r="L426" t="s">
        <v>70</v>
      </c>
      <c r="M426" t="s">
        <v>71</v>
      </c>
      <c r="Q426" t="s">
        <v>1325</v>
      </c>
      <c r="S426" t="s">
        <v>2564</v>
      </c>
      <c r="T426" t="s">
        <v>1326</v>
      </c>
      <c r="W426" t="s">
        <v>65</v>
      </c>
      <c r="AA426" t="s">
        <v>116</v>
      </c>
      <c r="AB426" t="s">
        <v>716</v>
      </c>
      <c r="AD426" t="s">
        <v>716</v>
      </c>
      <c r="AI426">
        <v>17</v>
      </c>
      <c r="AJ426">
        <v>13</v>
      </c>
      <c r="AM426">
        <v>5</v>
      </c>
      <c r="AN426">
        <v>12</v>
      </c>
      <c r="AO426">
        <v>6</v>
      </c>
      <c r="AP426">
        <v>98</v>
      </c>
      <c r="AQ426">
        <v>13</v>
      </c>
      <c r="AS426" s="14">
        <f t="shared" si="30"/>
        <v>17.541666666666668</v>
      </c>
      <c r="AT426" s="15">
        <f t="shared" si="31"/>
        <v>13379.667683333335</v>
      </c>
      <c r="AU426" s="14">
        <f t="shared" si="32"/>
        <v>5.625</v>
      </c>
      <c r="AV426" s="14">
        <f t="shared" si="33"/>
        <v>98.671875</v>
      </c>
      <c r="AW426" s="14">
        <f t="shared" si="34"/>
        <v>98.65</v>
      </c>
      <c r="BL426" t="s">
        <v>117</v>
      </c>
    </row>
    <row r="427" spans="1:68" x14ac:dyDescent="0.25">
      <c r="A427">
        <v>426</v>
      </c>
      <c r="B427">
        <v>112</v>
      </c>
      <c r="C427" s="2" t="s">
        <v>219</v>
      </c>
      <c r="D427" s="53"/>
      <c r="E427" s="58"/>
      <c r="F427" t="s">
        <v>330</v>
      </c>
      <c r="G427" t="s">
        <v>200</v>
      </c>
      <c r="H427" t="s">
        <v>1311</v>
      </c>
      <c r="I427" t="s">
        <v>1312</v>
      </c>
      <c r="J427" s="25">
        <v>426</v>
      </c>
      <c r="L427" t="s">
        <v>1044</v>
      </c>
      <c r="M427" t="s">
        <v>119</v>
      </c>
      <c r="Q427" t="s">
        <v>1327</v>
      </c>
      <c r="S427" t="s">
        <v>2564</v>
      </c>
      <c r="T427" t="s">
        <v>1328</v>
      </c>
      <c r="W427" t="s">
        <v>696</v>
      </c>
      <c r="AA427" t="s">
        <v>110</v>
      </c>
      <c r="AD427" t="s">
        <v>117</v>
      </c>
      <c r="AI427">
        <v>45</v>
      </c>
      <c r="AJ427">
        <v>8</v>
      </c>
      <c r="AM427">
        <v>6</v>
      </c>
      <c r="AN427">
        <v>0</v>
      </c>
      <c r="AO427">
        <v>0</v>
      </c>
      <c r="AP427">
        <v>272</v>
      </c>
      <c r="AQ427">
        <v>0</v>
      </c>
      <c r="AS427" s="14">
        <f t="shared" si="30"/>
        <v>45.333333333333336</v>
      </c>
      <c r="AT427" s="15">
        <f t="shared" si="31"/>
        <v>34577.383466666666</v>
      </c>
      <c r="AU427" s="14">
        <f t="shared" si="32"/>
        <v>6</v>
      </c>
      <c r="AV427" s="14">
        <f t="shared" si="33"/>
        <v>272</v>
      </c>
      <c r="AW427" s="14">
        <f t="shared" si="34"/>
        <v>272</v>
      </c>
    </row>
    <row r="428" spans="1:68" x14ac:dyDescent="0.25">
      <c r="A428">
        <v>427</v>
      </c>
      <c r="B428">
        <v>113</v>
      </c>
      <c r="C428" s="2" t="s">
        <v>219</v>
      </c>
      <c r="D428" s="53"/>
      <c r="E428" s="58"/>
      <c r="F428" t="s">
        <v>330</v>
      </c>
      <c r="G428" t="s">
        <v>200</v>
      </c>
      <c r="H428" t="s">
        <v>1311</v>
      </c>
      <c r="I428" t="s">
        <v>1312</v>
      </c>
      <c r="J428" s="27">
        <v>427</v>
      </c>
      <c r="L428" t="s">
        <v>246</v>
      </c>
      <c r="M428" t="s">
        <v>130</v>
      </c>
      <c r="Q428" t="s">
        <v>100</v>
      </c>
      <c r="S428" t="s">
        <v>2564</v>
      </c>
      <c r="T428" t="s">
        <v>100</v>
      </c>
      <c r="W428" t="s">
        <v>100</v>
      </c>
      <c r="AA428" t="s">
        <v>100</v>
      </c>
      <c r="AD428" t="s">
        <v>100</v>
      </c>
      <c r="AI428">
        <v>1</v>
      </c>
      <c r="AJ428">
        <v>21</v>
      </c>
      <c r="AM428">
        <v>0</v>
      </c>
      <c r="AN428">
        <v>15</v>
      </c>
      <c r="AO428">
        <v>0</v>
      </c>
      <c r="AP428">
        <v>1</v>
      </c>
      <c r="AQ428">
        <v>8</v>
      </c>
      <c r="AS428" s="14">
        <f t="shared" si="30"/>
        <v>1.875</v>
      </c>
      <c r="AT428" s="15">
        <f t="shared" si="31"/>
        <v>1430.13075</v>
      </c>
      <c r="AU428" s="14">
        <f t="shared" si="32"/>
        <v>0.75</v>
      </c>
      <c r="AV428" s="14">
        <f t="shared" si="33"/>
        <v>1.40625</v>
      </c>
      <c r="AW428" s="14">
        <f t="shared" si="34"/>
        <v>1.4</v>
      </c>
      <c r="BL428" t="s">
        <v>235</v>
      </c>
      <c r="BM428" t="s">
        <v>1329</v>
      </c>
      <c r="BP428" t="s">
        <v>1330</v>
      </c>
    </row>
    <row r="429" spans="1:68" x14ac:dyDescent="0.25">
      <c r="A429">
        <v>428</v>
      </c>
      <c r="B429">
        <v>113</v>
      </c>
      <c r="C429" s="2" t="s">
        <v>219</v>
      </c>
      <c r="D429" s="53"/>
      <c r="E429" s="58"/>
      <c r="F429" t="s">
        <v>330</v>
      </c>
      <c r="G429" t="s">
        <v>200</v>
      </c>
      <c r="H429" t="s">
        <v>1311</v>
      </c>
      <c r="I429" t="s">
        <v>1312</v>
      </c>
      <c r="J429" s="27">
        <v>428</v>
      </c>
      <c r="L429" t="s">
        <v>246</v>
      </c>
      <c r="M429" t="s">
        <v>130</v>
      </c>
      <c r="Q429" t="s">
        <v>100</v>
      </c>
      <c r="S429" t="s">
        <v>2564</v>
      </c>
      <c r="T429" t="s">
        <v>1333</v>
      </c>
      <c r="W429" t="s">
        <v>100</v>
      </c>
      <c r="AA429" t="s">
        <v>100</v>
      </c>
      <c r="AD429" t="s">
        <v>100</v>
      </c>
      <c r="AI429">
        <v>0</v>
      </c>
      <c r="AJ429">
        <v>10</v>
      </c>
      <c r="AM429">
        <v>0</v>
      </c>
      <c r="AN429">
        <v>15</v>
      </c>
      <c r="AO429">
        <v>0</v>
      </c>
      <c r="AP429">
        <v>0</v>
      </c>
      <c r="AQ429">
        <v>6</v>
      </c>
      <c r="AS429" s="14">
        <f t="shared" si="30"/>
        <v>0.41666666666666669</v>
      </c>
      <c r="AT429" s="15">
        <f t="shared" si="31"/>
        <v>317.80683333333337</v>
      </c>
      <c r="AU429" s="14">
        <f t="shared" si="32"/>
        <v>0.75</v>
      </c>
      <c r="AV429" s="14">
        <f t="shared" si="33"/>
        <v>0.3125</v>
      </c>
      <c r="AW429" s="14">
        <f t="shared" si="34"/>
        <v>0.3</v>
      </c>
      <c r="BP429" t="s">
        <v>246</v>
      </c>
    </row>
    <row r="430" spans="1:68" x14ac:dyDescent="0.25">
      <c r="A430">
        <v>429</v>
      </c>
      <c r="B430">
        <v>113</v>
      </c>
      <c r="C430" s="2" t="s">
        <v>219</v>
      </c>
      <c r="D430" s="53"/>
      <c r="E430" s="58"/>
      <c r="F430" t="s">
        <v>330</v>
      </c>
      <c r="G430" t="s">
        <v>200</v>
      </c>
      <c r="H430" t="s">
        <v>1311</v>
      </c>
      <c r="I430" t="s">
        <v>1312</v>
      </c>
      <c r="J430" s="27">
        <v>429</v>
      </c>
      <c r="L430" t="s">
        <v>246</v>
      </c>
      <c r="M430" t="s">
        <v>130</v>
      </c>
      <c r="Q430" t="s">
        <v>100</v>
      </c>
      <c r="S430" t="s">
        <v>2564</v>
      </c>
      <c r="T430" t="s">
        <v>100</v>
      </c>
      <c r="W430" t="s">
        <v>100</v>
      </c>
      <c r="AA430" t="s">
        <v>100</v>
      </c>
      <c r="AD430" t="s">
        <v>100</v>
      </c>
      <c r="AI430">
        <v>1</v>
      </c>
      <c r="AJ430">
        <v>13</v>
      </c>
      <c r="AM430">
        <v>0</v>
      </c>
      <c r="AN430">
        <v>15</v>
      </c>
      <c r="AO430">
        <v>0</v>
      </c>
      <c r="AP430">
        <v>1</v>
      </c>
      <c r="AQ430">
        <v>3</v>
      </c>
      <c r="AS430" s="14">
        <f t="shared" si="30"/>
        <v>1.5416666666666665</v>
      </c>
      <c r="AT430" s="15">
        <f t="shared" si="31"/>
        <v>1175.8852833333333</v>
      </c>
      <c r="AU430" s="14">
        <f t="shared" si="32"/>
        <v>0.75</v>
      </c>
      <c r="AV430" s="14">
        <f t="shared" si="33"/>
        <v>1.15625</v>
      </c>
      <c r="AW430" s="14">
        <f t="shared" si="34"/>
        <v>1.1499999999999999</v>
      </c>
      <c r="BL430" t="s">
        <v>235</v>
      </c>
      <c r="BM430" t="s">
        <v>1331</v>
      </c>
      <c r="BP430" t="s">
        <v>1330</v>
      </c>
    </row>
    <row r="431" spans="1:68" x14ac:dyDescent="0.25">
      <c r="A431">
        <v>430</v>
      </c>
      <c r="B431">
        <v>113</v>
      </c>
      <c r="C431" s="2" t="s">
        <v>219</v>
      </c>
      <c r="D431" s="53"/>
      <c r="E431" s="58"/>
      <c r="F431" t="s">
        <v>330</v>
      </c>
      <c r="G431" t="s">
        <v>200</v>
      </c>
      <c r="H431" t="s">
        <v>1311</v>
      </c>
      <c r="I431" t="s">
        <v>1312</v>
      </c>
      <c r="J431" s="25">
        <v>430</v>
      </c>
      <c r="L431" t="s">
        <v>1044</v>
      </c>
      <c r="M431" t="s">
        <v>119</v>
      </c>
      <c r="Q431" t="s">
        <v>115</v>
      </c>
      <c r="S431" t="s">
        <v>2564</v>
      </c>
      <c r="T431" t="s">
        <v>1334</v>
      </c>
      <c r="W431" t="s">
        <v>117</v>
      </c>
      <c r="AA431" t="s">
        <v>84</v>
      </c>
      <c r="AD431" t="s">
        <v>84</v>
      </c>
      <c r="AE431" t="s">
        <v>83</v>
      </c>
      <c r="AI431">
        <v>48</v>
      </c>
      <c r="AJ431">
        <v>17</v>
      </c>
      <c r="AM431">
        <v>5</v>
      </c>
      <c r="AN431">
        <v>5</v>
      </c>
      <c r="AO431">
        <v>0</v>
      </c>
      <c r="AP431">
        <v>255</v>
      </c>
      <c r="AQ431">
        <v>14</v>
      </c>
      <c r="AS431" s="14">
        <f t="shared" si="30"/>
        <v>48.708333333333336</v>
      </c>
      <c r="AT431" s="15">
        <f t="shared" si="31"/>
        <v>37151.618816666669</v>
      </c>
      <c r="AU431" s="14">
        <f t="shared" si="32"/>
        <v>5.25</v>
      </c>
      <c r="AV431" s="14">
        <f t="shared" si="33"/>
        <v>255.71875</v>
      </c>
      <c r="AW431" s="14">
        <f t="shared" si="34"/>
        <v>255.7</v>
      </c>
      <c r="BL431" t="s">
        <v>117</v>
      </c>
      <c r="BP431" t="s">
        <v>246</v>
      </c>
    </row>
    <row r="432" spans="1:68" x14ac:dyDescent="0.25">
      <c r="A432">
        <v>431</v>
      </c>
      <c r="B432">
        <v>113</v>
      </c>
      <c r="C432" s="2" t="s">
        <v>219</v>
      </c>
      <c r="D432" s="53"/>
      <c r="E432" s="58"/>
      <c r="F432" t="s">
        <v>330</v>
      </c>
      <c r="G432" t="s">
        <v>200</v>
      </c>
      <c r="H432" t="s">
        <v>1311</v>
      </c>
      <c r="I432" t="s">
        <v>1312</v>
      </c>
      <c r="J432" s="25">
        <v>431</v>
      </c>
      <c r="L432" t="s">
        <v>246</v>
      </c>
      <c r="M432" t="s">
        <v>130</v>
      </c>
      <c r="Q432" t="s">
        <v>100</v>
      </c>
      <c r="S432" t="s">
        <v>2564</v>
      </c>
      <c r="T432" t="s">
        <v>100</v>
      </c>
      <c r="W432" t="s">
        <v>100</v>
      </c>
      <c r="AA432" t="s">
        <v>100</v>
      </c>
      <c r="AD432" t="s">
        <v>100</v>
      </c>
      <c r="AI432">
        <v>0</v>
      </c>
      <c r="AJ432">
        <v>16</v>
      </c>
      <c r="AM432">
        <v>0</v>
      </c>
      <c r="AN432">
        <v>15</v>
      </c>
      <c r="AO432">
        <v>0</v>
      </c>
      <c r="AP432">
        <v>0</v>
      </c>
      <c r="AQ432">
        <v>10</v>
      </c>
      <c r="AS432" s="14">
        <f t="shared" si="30"/>
        <v>0.66666666666666663</v>
      </c>
      <c r="AT432" s="15">
        <f t="shared" si="31"/>
        <v>508.49093333333332</v>
      </c>
      <c r="AU432" s="14">
        <f t="shared" si="32"/>
        <v>0.75</v>
      </c>
      <c r="AV432" s="14">
        <f t="shared" si="33"/>
        <v>0.5</v>
      </c>
      <c r="AW432" s="14">
        <f t="shared" si="34"/>
        <v>0.5</v>
      </c>
      <c r="BL432" t="s">
        <v>235</v>
      </c>
      <c r="BM432" t="s">
        <v>1332</v>
      </c>
      <c r="BP432" t="s">
        <v>1330</v>
      </c>
    </row>
    <row r="433" spans="1:68" x14ac:dyDescent="0.25">
      <c r="A433">
        <v>432</v>
      </c>
      <c r="B433">
        <v>113</v>
      </c>
      <c r="C433" s="2" t="s">
        <v>219</v>
      </c>
      <c r="D433" s="53"/>
      <c r="E433" s="58"/>
      <c r="F433" t="s">
        <v>330</v>
      </c>
      <c r="G433" t="s">
        <v>200</v>
      </c>
      <c r="H433" t="s">
        <v>1311</v>
      </c>
      <c r="I433" t="s">
        <v>1312</v>
      </c>
      <c r="J433" s="25">
        <v>432</v>
      </c>
      <c r="L433" t="s">
        <v>807</v>
      </c>
      <c r="M433" t="s">
        <v>119</v>
      </c>
      <c r="Q433" t="s">
        <v>1335</v>
      </c>
      <c r="S433" t="s">
        <v>2564</v>
      </c>
      <c r="T433" t="s">
        <v>85</v>
      </c>
      <c r="W433" t="s">
        <v>65</v>
      </c>
      <c r="AA433" t="s">
        <v>116</v>
      </c>
      <c r="AD433" t="s">
        <v>157</v>
      </c>
      <c r="AI433">
        <v>22</v>
      </c>
      <c r="AJ433">
        <v>7</v>
      </c>
      <c r="AM433">
        <v>6</v>
      </c>
      <c r="AN433">
        <v>0</v>
      </c>
      <c r="AO433">
        <v>0</v>
      </c>
      <c r="AP433">
        <v>133</v>
      </c>
      <c r="AQ433">
        <v>15</v>
      </c>
      <c r="AS433" s="14">
        <f t="shared" si="30"/>
        <v>22.291666666666668</v>
      </c>
      <c r="AT433" s="15">
        <f t="shared" si="31"/>
        <v>17002.665583333335</v>
      </c>
      <c r="AU433" s="14">
        <f t="shared" si="32"/>
        <v>6</v>
      </c>
      <c r="AV433" s="14">
        <f t="shared" si="33"/>
        <v>133.75</v>
      </c>
      <c r="AW433" s="14">
        <f t="shared" si="34"/>
        <v>133.75</v>
      </c>
    </row>
    <row r="434" spans="1:68" ht="14.25" customHeight="1" x14ac:dyDescent="0.25">
      <c r="A434">
        <v>433</v>
      </c>
      <c r="B434">
        <v>114</v>
      </c>
      <c r="C434" s="2" t="s">
        <v>219</v>
      </c>
      <c r="D434" s="53"/>
      <c r="E434" s="58"/>
      <c r="F434" t="s">
        <v>330</v>
      </c>
      <c r="G434" t="s">
        <v>200</v>
      </c>
      <c r="H434" t="s">
        <v>1311</v>
      </c>
      <c r="I434" t="s">
        <v>1312</v>
      </c>
      <c r="J434" s="27">
        <v>433</v>
      </c>
      <c r="L434" t="s">
        <v>1044</v>
      </c>
      <c r="M434" t="s">
        <v>119</v>
      </c>
      <c r="Q434" t="s">
        <v>418</v>
      </c>
      <c r="S434" t="s">
        <v>2564</v>
      </c>
      <c r="T434" t="s">
        <v>65</v>
      </c>
      <c r="W434" t="s">
        <v>116</v>
      </c>
      <c r="X434" t="s">
        <v>956</v>
      </c>
      <c r="AA434" t="s">
        <v>157</v>
      </c>
      <c r="AD434" t="s">
        <v>157</v>
      </c>
      <c r="AE434" t="s">
        <v>116</v>
      </c>
      <c r="AI434">
        <v>28</v>
      </c>
      <c r="AJ434">
        <v>9</v>
      </c>
      <c r="AM434">
        <v>5</v>
      </c>
      <c r="AN434">
        <v>5</v>
      </c>
      <c r="AO434">
        <v>0</v>
      </c>
      <c r="AP434">
        <v>148</v>
      </c>
      <c r="AQ434">
        <v>19</v>
      </c>
      <c r="AS434" s="14">
        <f t="shared" si="30"/>
        <v>28.375</v>
      </c>
      <c r="AT434" s="15">
        <f t="shared" si="31"/>
        <v>21642.645350000003</v>
      </c>
      <c r="AU434" s="14">
        <f t="shared" si="32"/>
        <v>5.25</v>
      </c>
      <c r="AV434" s="14">
        <f t="shared" si="33"/>
        <v>148.96875</v>
      </c>
      <c r="AW434" s="14">
        <f t="shared" si="34"/>
        <v>148.94999999999999</v>
      </c>
    </row>
    <row r="435" spans="1:68" x14ac:dyDescent="0.25">
      <c r="A435">
        <v>434</v>
      </c>
      <c r="B435">
        <v>114</v>
      </c>
      <c r="C435" s="2" t="s">
        <v>219</v>
      </c>
      <c r="D435" s="53"/>
      <c r="E435" s="58"/>
      <c r="F435" t="s">
        <v>330</v>
      </c>
      <c r="G435" t="s">
        <v>200</v>
      </c>
      <c r="H435" t="s">
        <v>1311</v>
      </c>
      <c r="I435" t="s">
        <v>1312</v>
      </c>
      <c r="J435" s="27">
        <v>434</v>
      </c>
      <c r="L435" t="s">
        <v>70</v>
      </c>
      <c r="M435" t="s">
        <v>71</v>
      </c>
      <c r="Q435" t="s">
        <v>459</v>
      </c>
      <c r="R435" t="s">
        <v>1336</v>
      </c>
      <c r="S435" t="s">
        <v>2564</v>
      </c>
      <c r="T435" t="s">
        <v>116</v>
      </c>
      <c r="W435" t="s">
        <v>65</v>
      </c>
      <c r="AA435" t="s">
        <v>65</v>
      </c>
      <c r="AD435" t="s">
        <v>116</v>
      </c>
      <c r="AI435">
        <v>21</v>
      </c>
      <c r="AJ435">
        <v>4</v>
      </c>
      <c r="AM435">
        <v>5</v>
      </c>
      <c r="AN435">
        <v>3</v>
      </c>
      <c r="AO435">
        <v>0</v>
      </c>
      <c r="AP435">
        <v>108</v>
      </c>
      <c r="AQ435">
        <v>16</v>
      </c>
      <c r="AS435" s="14">
        <f t="shared" si="30"/>
        <v>21.166666666666668</v>
      </c>
      <c r="AT435" s="15">
        <f t="shared" si="31"/>
        <v>16144.587133333334</v>
      </c>
      <c r="AU435" s="14">
        <f t="shared" si="32"/>
        <v>5.15</v>
      </c>
      <c r="AV435" s="14">
        <f t="shared" si="33"/>
        <v>109.00833333333334</v>
      </c>
      <c r="AW435" s="14">
        <f t="shared" si="34"/>
        <v>108.8</v>
      </c>
    </row>
    <row r="436" spans="1:68" ht="13.5" customHeight="1" x14ac:dyDescent="0.25">
      <c r="A436">
        <v>435</v>
      </c>
      <c r="B436">
        <v>114</v>
      </c>
      <c r="C436" s="2" t="s">
        <v>219</v>
      </c>
      <c r="D436" s="53"/>
      <c r="E436" s="58"/>
      <c r="F436" t="s">
        <v>330</v>
      </c>
      <c r="G436" t="s">
        <v>200</v>
      </c>
      <c r="H436" t="s">
        <v>1311</v>
      </c>
      <c r="I436" t="s">
        <v>1312</v>
      </c>
      <c r="J436" s="27">
        <v>435</v>
      </c>
      <c r="L436" t="s">
        <v>1044</v>
      </c>
      <c r="M436" t="s">
        <v>119</v>
      </c>
      <c r="Q436" t="s">
        <v>1337</v>
      </c>
      <c r="S436" t="s">
        <v>2564</v>
      </c>
      <c r="T436" t="s">
        <v>116</v>
      </c>
      <c r="W436" t="s">
        <v>116</v>
      </c>
      <c r="AA436" t="s">
        <v>65</v>
      </c>
      <c r="AD436" t="s">
        <v>157</v>
      </c>
      <c r="AI436">
        <v>25</v>
      </c>
      <c r="AJ436">
        <v>8</v>
      </c>
      <c r="AM436">
        <v>6</v>
      </c>
      <c r="AN436">
        <v>0</v>
      </c>
      <c r="AO436">
        <v>0</v>
      </c>
      <c r="AP436">
        <v>152</v>
      </c>
      <c r="AQ436">
        <v>0</v>
      </c>
      <c r="AS436" s="14">
        <f t="shared" si="30"/>
        <v>25.333333333333332</v>
      </c>
      <c r="AT436" s="15">
        <f t="shared" si="31"/>
        <v>19322.655466666667</v>
      </c>
      <c r="AU436" s="14">
        <f t="shared" si="32"/>
        <v>6</v>
      </c>
      <c r="AV436" s="14">
        <f t="shared" si="33"/>
        <v>152</v>
      </c>
      <c r="AW436" s="14">
        <f t="shared" si="34"/>
        <v>152</v>
      </c>
    </row>
    <row r="437" spans="1:68" x14ac:dyDescent="0.25">
      <c r="A437">
        <v>436</v>
      </c>
      <c r="B437">
        <v>114</v>
      </c>
      <c r="C437" s="2" t="s">
        <v>219</v>
      </c>
      <c r="D437" s="53"/>
      <c r="E437" s="58"/>
      <c r="F437" t="s">
        <v>330</v>
      </c>
      <c r="G437" t="s">
        <v>200</v>
      </c>
      <c r="H437" t="s">
        <v>1311</v>
      </c>
      <c r="I437" t="s">
        <v>1312</v>
      </c>
      <c r="J437" s="27">
        <v>436</v>
      </c>
      <c r="L437" t="s">
        <v>118</v>
      </c>
      <c r="M437" t="s">
        <v>119</v>
      </c>
      <c r="Q437" t="s">
        <v>584</v>
      </c>
      <c r="S437" t="s">
        <v>2564</v>
      </c>
      <c r="T437" t="s">
        <v>416</v>
      </c>
      <c r="W437" t="s">
        <v>420</v>
      </c>
      <c r="AA437" t="s">
        <v>420</v>
      </c>
      <c r="AD437" t="s">
        <v>116</v>
      </c>
      <c r="AI437">
        <v>42</v>
      </c>
      <c r="AJ437">
        <v>21</v>
      </c>
      <c r="AM437">
        <v>5</v>
      </c>
      <c r="AN437">
        <v>18</v>
      </c>
      <c r="AO437">
        <v>6</v>
      </c>
      <c r="AP437">
        <v>254</v>
      </c>
      <c r="AQ437">
        <v>1</v>
      </c>
      <c r="AS437" s="14">
        <f t="shared" si="30"/>
        <v>42.875</v>
      </c>
      <c r="AT437" s="15">
        <f t="shared" si="31"/>
        <v>32702.32315</v>
      </c>
      <c r="AU437" s="14">
        <f t="shared" si="32"/>
        <v>5.9250000000000007</v>
      </c>
      <c r="AV437" s="14">
        <f t="shared" si="33"/>
        <v>254.03437500000004</v>
      </c>
      <c r="AW437" s="14">
        <f t="shared" si="34"/>
        <v>254.05</v>
      </c>
    </row>
    <row r="438" spans="1:68" x14ac:dyDescent="0.25">
      <c r="A438">
        <v>437</v>
      </c>
      <c r="B438">
        <v>114</v>
      </c>
      <c r="C438" s="2" t="s">
        <v>219</v>
      </c>
      <c r="D438" s="53"/>
      <c r="E438" s="58"/>
      <c r="F438" t="s">
        <v>330</v>
      </c>
      <c r="G438" t="s">
        <v>200</v>
      </c>
      <c r="H438" t="s">
        <v>1311</v>
      </c>
      <c r="I438" t="s">
        <v>1312</v>
      </c>
      <c r="J438" s="29">
        <v>437</v>
      </c>
      <c r="L438" t="s">
        <v>118</v>
      </c>
      <c r="M438" t="s">
        <v>119</v>
      </c>
      <c r="Q438" t="s">
        <v>418</v>
      </c>
      <c r="S438" t="s">
        <v>2564</v>
      </c>
      <c r="T438" t="s">
        <v>116</v>
      </c>
      <c r="W438" t="s">
        <v>716</v>
      </c>
      <c r="AA438" t="s">
        <v>157</v>
      </c>
      <c r="AD438" t="s">
        <v>296</v>
      </c>
      <c r="AI438">
        <v>13</v>
      </c>
      <c r="AJ438">
        <v>20</v>
      </c>
      <c r="AM438">
        <v>5</v>
      </c>
      <c r="AN438">
        <v>5</v>
      </c>
      <c r="AO438">
        <v>0</v>
      </c>
      <c r="AP438">
        <v>72</v>
      </c>
      <c r="AQ438">
        <v>12</v>
      </c>
      <c r="AS438" s="14">
        <f t="shared" si="30"/>
        <v>13.833333333333334</v>
      </c>
      <c r="AT438" s="15">
        <f t="shared" si="31"/>
        <v>10551.186866666667</v>
      </c>
      <c r="AU438" s="14">
        <f t="shared" si="32"/>
        <v>5.25</v>
      </c>
      <c r="AV438" s="14">
        <f t="shared" si="33"/>
        <v>72.625</v>
      </c>
      <c r="AW438" s="14">
        <f t="shared" si="34"/>
        <v>72.599999999999994</v>
      </c>
    </row>
    <row r="439" spans="1:68" x14ac:dyDescent="0.25">
      <c r="A439">
        <v>438</v>
      </c>
      <c r="B439">
        <v>115</v>
      </c>
      <c r="C439" s="2" t="s">
        <v>219</v>
      </c>
      <c r="D439" s="53"/>
      <c r="E439" s="58"/>
      <c r="F439" t="s">
        <v>330</v>
      </c>
      <c r="G439" t="s">
        <v>200</v>
      </c>
      <c r="H439" t="s">
        <v>1311</v>
      </c>
      <c r="I439" t="s">
        <v>1312</v>
      </c>
      <c r="J439" s="27">
        <v>438</v>
      </c>
      <c r="L439" t="s">
        <v>118</v>
      </c>
      <c r="M439" t="s">
        <v>119</v>
      </c>
      <c r="Q439" t="s">
        <v>697</v>
      </c>
      <c r="S439" t="s">
        <v>2564</v>
      </c>
      <c r="T439" t="s">
        <v>1202</v>
      </c>
      <c r="W439" t="s">
        <v>296</v>
      </c>
      <c r="AA439" t="s">
        <v>1202</v>
      </c>
      <c r="AD439" t="s">
        <v>84</v>
      </c>
      <c r="AI439">
        <v>15</v>
      </c>
      <c r="AJ439">
        <v>18</v>
      </c>
      <c r="AM439">
        <v>5</v>
      </c>
      <c r="AN439">
        <v>5</v>
      </c>
      <c r="AO439">
        <v>0</v>
      </c>
      <c r="AP439">
        <v>82</v>
      </c>
      <c r="AQ439">
        <v>9</v>
      </c>
      <c r="AS439" s="14">
        <f t="shared" si="30"/>
        <v>15.75</v>
      </c>
      <c r="AT439" s="15">
        <f t="shared" si="31"/>
        <v>12013.0983</v>
      </c>
      <c r="AU439" s="14">
        <f t="shared" si="32"/>
        <v>5.25</v>
      </c>
      <c r="AV439" s="14">
        <f t="shared" si="33"/>
        <v>82.6875</v>
      </c>
      <c r="AW439" s="14">
        <f t="shared" si="34"/>
        <v>82.45</v>
      </c>
    </row>
    <row r="440" spans="1:68" x14ac:dyDescent="0.25">
      <c r="A440">
        <v>439</v>
      </c>
      <c r="B440">
        <v>115</v>
      </c>
      <c r="C440" s="2" t="s">
        <v>219</v>
      </c>
      <c r="D440" s="53"/>
      <c r="E440" s="58"/>
      <c r="F440" t="s">
        <v>330</v>
      </c>
      <c r="G440" t="s">
        <v>200</v>
      </c>
      <c r="H440" t="s">
        <v>1311</v>
      </c>
      <c r="I440" t="s">
        <v>1312</v>
      </c>
      <c r="J440" s="29">
        <v>439</v>
      </c>
      <c r="L440" t="s">
        <v>70</v>
      </c>
      <c r="M440" t="s">
        <v>71</v>
      </c>
      <c r="Q440" t="s">
        <v>107</v>
      </c>
      <c r="S440" t="s">
        <v>2564</v>
      </c>
      <c r="T440" t="s">
        <v>420</v>
      </c>
      <c r="W440" t="s">
        <v>65</v>
      </c>
      <c r="AA440" t="s">
        <v>85</v>
      </c>
      <c r="AD440" t="s">
        <v>85</v>
      </c>
      <c r="AI440">
        <v>10</v>
      </c>
      <c r="AJ440">
        <v>0</v>
      </c>
      <c r="AM440">
        <v>4</v>
      </c>
      <c r="AN440">
        <v>10</v>
      </c>
      <c r="AO440">
        <v>0</v>
      </c>
      <c r="AP440">
        <v>45</v>
      </c>
      <c r="AQ440">
        <v>0</v>
      </c>
      <c r="AS440" s="14">
        <f t="shared" si="30"/>
        <v>10</v>
      </c>
      <c r="AT440" s="15">
        <f t="shared" si="31"/>
        <v>7627.3639999999996</v>
      </c>
      <c r="AU440" s="14">
        <f t="shared" si="32"/>
        <v>4.5</v>
      </c>
      <c r="AV440" s="14">
        <f t="shared" si="33"/>
        <v>45</v>
      </c>
      <c r="AW440" s="14">
        <f t="shared" si="34"/>
        <v>45</v>
      </c>
    </row>
    <row r="441" spans="1:68" x14ac:dyDescent="0.25">
      <c r="A441">
        <v>440</v>
      </c>
      <c r="B441">
        <v>115</v>
      </c>
      <c r="C441" s="2" t="s">
        <v>219</v>
      </c>
      <c r="D441" s="53"/>
      <c r="E441" s="58"/>
      <c r="F441" t="s">
        <v>330</v>
      </c>
      <c r="G441" t="s">
        <v>200</v>
      </c>
      <c r="H441" t="s">
        <v>1311</v>
      </c>
      <c r="I441" t="s">
        <v>1312</v>
      </c>
      <c r="J441" s="27">
        <v>440</v>
      </c>
      <c r="L441" t="s">
        <v>171</v>
      </c>
      <c r="M441" t="s">
        <v>93</v>
      </c>
      <c r="Q441" t="s">
        <v>511</v>
      </c>
      <c r="S441" t="s">
        <v>2565</v>
      </c>
      <c r="T441" t="s">
        <v>378</v>
      </c>
      <c r="W441" t="s">
        <v>116</v>
      </c>
      <c r="X441" t="s">
        <v>227</v>
      </c>
      <c r="AA441" t="s">
        <v>607</v>
      </c>
      <c r="AD441" t="s">
        <v>607</v>
      </c>
      <c r="AI441">
        <v>7</v>
      </c>
      <c r="AJ441">
        <v>13</v>
      </c>
      <c r="AM441">
        <v>3</v>
      </c>
      <c r="AN441">
        <v>7</v>
      </c>
      <c r="AO441">
        <v>0</v>
      </c>
      <c r="AP441">
        <v>25</v>
      </c>
      <c r="AQ441">
        <v>5</v>
      </c>
      <c r="AS441" s="14">
        <f t="shared" si="30"/>
        <v>7.541666666666667</v>
      </c>
      <c r="AT441" s="15">
        <f t="shared" si="31"/>
        <v>5752.3036833333335</v>
      </c>
      <c r="AU441" s="14">
        <f t="shared" si="32"/>
        <v>3.35</v>
      </c>
      <c r="AV441" s="14">
        <f t="shared" si="33"/>
        <v>25.264583333333334</v>
      </c>
      <c r="AW441" s="14">
        <f t="shared" si="34"/>
        <v>25.25</v>
      </c>
    </row>
    <row r="442" spans="1:68" x14ac:dyDescent="0.25">
      <c r="A442">
        <v>441</v>
      </c>
      <c r="B442">
        <v>115</v>
      </c>
      <c r="C442" s="2" t="s">
        <v>219</v>
      </c>
      <c r="D442" s="53"/>
      <c r="E442" s="58"/>
      <c r="F442" t="s">
        <v>330</v>
      </c>
      <c r="G442" t="s">
        <v>200</v>
      </c>
      <c r="H442" t="s">
        <v>1311</v>
      </c>
      <c r="I442" t="s">
        <v>1312</v>
      </c>
      <c r="J442" s="31">
        <v>441</v>
      </c>
      <c r="L442" t="s">
        <v>171</v>
      </c>
      <c r="M442" t="s">
        <v>93</v>
      </c>
      <c r="Q442" t="s">
        <v>107</v>
      </c>
      <c r="S442" t="s">
        <v>2565</v>
      </c>
      <c r="T442" s="10" t="s">
        <v>1061</v>
      </c>
      <c r="W442" t="s">
        <v>259</v>
      </c>
      <c r="AA442" t="s">
        <v>159</v>
      </c>
      <c r="AD442" s="10" t="s">
        <v>732</v>
      </c>
      <c r="AI442">
        <v>6</v>
      </c>
      <c r="AJ442">
        <v>21</v>
      </c>
      <c r="AM442">
        <v>4</v>
      </c>
      <c r="AN442">
        <v>2</v>
      </c>
      <c r="AO442">
        <v>6</v>
      </c>
      <c r="AP442">
        <v>28</v>
      </c>
      <c r="AQ442">
        <v>7</v>
      </c>
      <c r="AS442" s="14">
        <f t="shared" si="30"/>
        <v>6.875</v>
      </c>
      <c r="AT442" s="15">
        <f t="shared" si="31"/>
        <v>5243.8127500000001</v>
      </c>
      <c r="AU442" s="14">
        <f t="shared" si="32"/>
        <v>4.125</v>
      </c>
      <c r="AV442" s="14">
        <f t="shared" si="33"/>
        <v>28.359375</v>
      </c>
      <c r="AW442" s="14">
        <f t="shared" si="34"/>
        <v>28.35</v>
      </c>
    </row>
    <row r="443" spans="1:68" ht="13.5" customHeight="1" x14ac:dyDescent="0.25">
      <c r="A443">
        <v>442</v>
      </c>
      <c r="B443">
        <v>115</v>
      </c>
      <c r="C443" s="2" t="s">
        <v>219</v>
      </c>
      <c r="D443" s="53"/>
      <c r="E443" s="58"/>
      <c r="F443" t="s">
        <v>330</v>
      </c>
      <c r="G443" t="s">
        <v>200</v>
      </c>
      <c r="H443" t="s">
        <v>1311</v>
      </c>
      <c r="I443" t="s">
        <v>1312</v>
      </c>
      <c r="J443" s="27">
        <v>442</v>
      </c>
      <c r="L443" t="s">
        <v>171</v>
      </c>
      <c r="M443" t="s">
        <v>93</v>
      </c>
      <c r="Q443" t="s">
        <v>107</v>
      </c>
      <c r="S443" t="s">
        <v>2565</v>
      </c>
      <c r="T443" t="s">
        <v>378</v>
      </c>
      <c r="W443" t="s">
        <v>159</v>
      </c>
      <c r="AA443" t="s">
        <v>159</v>
      </c>
      <c r="AD443" t="s">
        <v>607</v>
      </c>
      <c r="AI443">
        <v>8</v>
      </c>
      <c r="AJ443">
        <v>16</v>
      </c>
      <c r="AM443">
        <v>3</v>
      </c>
      <c r="AN443">
        <v>4</v>
      </c>
      <c r="AO443">
        <v>0</v>
      </c>
      <c r="AP443">
        <v>27</v>
      </c>
      <c r="AQ443">
        <v>15</v>
      </c>
      <c r="AS443" s="14">
        <f t="shared" si="30"/>
        <v>8.6666666666666661</v>
      </c>
      <c r="AT443" s="15">
        <f t="shared" si="31"/>
        <v>6610.3821333333326</v>
      </c>
      <c r="AU443" s="14">
        <f t="shared" si="32"/>
        <v>3.2</v>
      </c>
      <c r="AV443" s="14">
        <f t="shared" si="33"/>
        <v>27.733333333333334</v>
      </c>
      <c r="AW443" s="14">
        <f t="shared" si="34"/>
        <v>27.75</v>
      </c>
    </row>
    <row r="444" spans="1:68" x14ac:dyDescent="0.25">
      <c r="A444">
        <v>443</v>
      </c>
      <c r="B444">
        <v>115</v>
      </c>
      <c r="C444" s="2" t="s">
        <v>219</v>
      </c>
      <c r="D444" s="53"/>
      <c r="E444" s="58"/>
      <c r="F444" t="s">
        <v>330</v>
      </c>
      <c r="G444" t="s">
        <v>200</v>
      </c>
      <c r="H444" t="s">
        <v>1311</v>
      </c>
      <c r="I444" t="s">
        <v>1312</v>
      </c>
      <c r="J444" s="27">
        <v>443</v>
      </c>
      <c r="L444" t="s">
        <v>70</v>
      </c>
      <c r="M444" t="s">
        <v>71</v>
      </c>
      <c r="Q444" t="s">
        <v>508</v>
      </c>
      <c r="R444" t="s">
        <v>1338</v>
      </c>
      <c r="S444" t="s">
        <v>2565</v>
      </c>
      <c r="T444" t="s">
        <v>324</v>
      </c>
      <c r="U444" t="s">
        <v>159</v>
      </c>
      <c r="W444" t="s">
        <v>116</v>
      </c>
      <c r="AA444" t="s">
        <v>836</v>
      </c>
      <c r="AD444" t="s">
        <v>159</v>
      </c>
      <c r="AI444">
        <v>39</v>
      </c>
      <c r="AJ444">
        <v>7</v>
      </c>
      <c r="AM444">
        <v>6</v>
      </c>
      <c r="AN444">
        <v>15</v>
      </c>
      <c r="AO444">
        <v>0</v>
      </c>
      <c r="AP444">
        <v>265</v>
      </c>
      <c r="AQ444">
        <v>5</v>
      </c>
      <c r="AS444" s="14">
        <f t="shared" si="30"/>
        <v>39.291666666666664</v>
      </c>
      <c r="AT444" s="15">
        <f t="shared" si="31"/>
        <v>29969.184383333333</v>
      </c>
      <c r="AU444" s="14">
        <f t="shared" si="32"/>
        <v>6.75</v>
      </c>
      <c r="AV444" s="14">
        <f t="shared" si="33"/>
        <v>265.21875</v>
      </c>
      <c r="AW444" s="14">
        <f t="shared" si="34"/>
        <v>265.25</v>
      </c>
    </row>
    <row r="445" spans="1:68" x14ac:dyDescent="0.25">
      <c r="A445">
        <v>444</v>
      </c>
      <c r="B445">
        <v>116</v>
      </c>
      <c r="C445" s="2" t="s">
        <v>219</v>
      </c>
      <c r="D445" s="53"/>
      <c r="E445" s="58"/>
      <c r="F445" t="s">
        <v>330</v>
      </c>
      <c r="G445" t="s">
        <v>200</v>
      </c>
      <c r="H445" t="s">
        <v>1311</v>
      </c>
      <c r="I445" t="s">
        <v>1312</v>
      </c>
      <c r="J445" s="27">
        <v>444</v>
      </c>
      <c r="L445" t="s">
        <v>171</v>
      </c>
      <c r="M445" t="s">
        <v>93</v>
      </c>
      <c r="Q445" t="s">
        <v>1339</v>
      </c>
      <c r="S445" t="s">
        <v>2565</v>
      </c>
      <c r="T445" t="s">
        <v>100</v>
      </c>
      <c r="W445" t="s">
        <v>193</v>
      </c>
      <c r="AA445" t="s">
        <v>227</v>
      </c>
      <c r="AD445" t="s">
        <v>116</v>
      </c>
      <c r="AI445">
        <v>10</v>
      </c>
      <c r="AJ445">
        <v>10</v>
      </c>
      <c r="AM445">
        <v>3</v>
      </c>
      <c r="AN445">
        <v>18</v>
      </c>
      <c r="AO445">
        <v>0</v>
      </c>
      <c r="AP445">
        <v>40</v>
      </c>
      <c r="AQ445">
        <v>12</v>
      </c>
      <c r="AS445" s="14">
        <f t="shared" si="30"/>
        <v>10.416666666666666</v>
      </c>
      <c r="AT445" s="15">
        <f t="shared" si="31"/>
        <v>7945.1708333333327</v>
      </c>
      <c r="AU445" s="14">
        <f t="shared" si="32"/>
        <v>3.9</v>
      </c>
      <c r="AV445" s="14">
        <f t="shared" si="33"/>
        <v>40.625</v>
      </c>
      <c r="AW445" s="14">
        <f t="shared" si="34"/>
        <v>40.6</v>
      </c>
    </row>
    <row r="446" spans="1:68" x14ac:dyDescent="0.25">
      <c r="A446">
        <v>445</v>
      </c>
      <c r="B446">
        <v>116</v>
      </c>
      <c r="C446" s="2" t="s">
        <v>219</v>
      </c>
      <c r="D446" s="53"/>
      <c r="E446" s="58"/>
      <c r="F446" t="s">
        <v>330</v>
      </c>
      <c r="G446" t="s">
        <v>200</v>
      </c>
      <c r="H446" t="s">
        <v>1311</v>
      </c>
      <c r="I446" t="s">
        <v>1312</v>
      </c>
      <c r="J446" s="27">
        <v>445</v>
      </c>
      <c r="L446" t="s">
        <v>70</v>
      </c>
      <c r="M446" t="s">
        <v>71</v>
      </c>
      <c r="Q446" t="s">
        <v>1883</v>
      </c>
      <c r="R446" t="s">
        <v>1079</v>
      </c>
      <c r="S446" t="s">
        <v>2565</v>
      </c>
      <c r="T446" t="s">
        <v>116</v>
      </c>
      <c r="W446" t="s">
        <v>607</v>
      </c>
      <c r="AA446" t="s">
        <v>616</v>
      </c>
      <c r="AD446" t="s">
        <v>616</v>
      </c>
      <c r="AI446">
        <v>24</v>
      </c>
      <c r="AJ446">
        <v>5</v>
      </c>
      <c r="AM446">
        <v>5</v>
      </c>
      <c r="AN446">
        <v>15</v>
      </c>
      <c r="AO446">
        <v>6</v>
      </c>
      <c r="AP446">
        <v>139</v>
      </c>
      <c r="AQ446">
        <v>16</v>
      </c>
      <c r="AS446" s="14">
        <f t="shared" si="30"/>
        <v>24.208333333333332</v>
      </c>
      <c r="AT446" s="15">
        <f t="shared" si="31"/>
        <v>18464.577016666666</v>
      </c>
      <c r="AU446" s="14">
        <f t="shared" si="32"/>
        <v>5.7750000000000004</v>
      </c>
      <c r="AV446" s="14">
        <f t="shared" si="33"/>
        <v>139.80312499999999</v>
      </c>
      <c r="AW446" s="14">
        <f t="shared" si="34"/>
        <v>139.80000000000001</v>
      </c>
    </row>
    <row r="447" spans="1:68" x14ac:dyDescent="0.25">
      <c r="A447">
        <v>446</v>
      </c>
      <c r="B447">
        <v>116</v>
      </c>
      <c r="C447" s="2" t="s">
        <v>219</v>
      </c>
      <c r="D447" s="53"/>
      <c r="E447" s="58"/>
      <c r="F447" t="s">
        <v>330</v>
      </c>
      <c r="G447" t="s">
        <v>200</v>
      </c>
      <c r="H447" t="s">
        <v>1311</v>
      </c>
      <c r="I447" t="s">
        <v>1312</v>
      </c>
      <c r="J447" s="27">
        <v>446</v>
      </c>
      <c r="L447" t="s">
        <v>246</v>
      </c>
      <c r="M447" t="s">
        <v>130</v>
      </c>
      <c r="Q447" t="s">
        <v>100</v>
      </c>
      <c r="S447" t="s">
        <v>2565</v>
      </c>
      <c r="T447" t="s">
        <v>100</v>
      </c>
      <c r="W447" t="s">
        <v>100</v>
      </c>
      <c r="AA447" t="s">
        <v>100</v>
      </c>
      <c r="AD447" t="s">
        <v>100</v>
      </c>
      <c r="AI447">
        <v>0</v>
      </c>
      <c r="AJ447">
        <v>12</v>
      </c>
      <c r="AM447">
        <v>0</v>
      </c>
      <c r="AN447">
        <v>15</v>
      </c>
      <c r="AO447">
        <v>0</v>
      </c>
      <c r="AP447">
        <v>0</v>
      </c>
      <c r="AQ447">
        <v>8</v>
      </c>
      <c r="AS447" s="14">
        <f t="shared" si="30"/>
        <v>0.5</v>
      </c>
      <c r="AT447" s="15">
        <f t="shared" si="31"/>
        <v>381.3682</v>
      </c>
      <c r="AU447" s="14">
        <f t="shared" si="32"/>
        <v>0.75</v>
      </c>
      <c r="AV447" s="14">
        <f t="shared" si="33"/>
        <v>0.375</v>
      </c>
      <c r="AW447" s="14">
        <f t="shared" si="34"/>
        <v>0.4</v>
      </c>
      <c r="BP447" t="s">
        <v>246</v>
      </c>
    </row>
    <row r="448" spans="1:68" x14ac:dyDescent="0.25">
      <c r="A448">
        <v>447</v>
      </c>
      <c r="B448">
        <v>116</v>
      </c>
      <c r="C448" s="2" t="s">
        <v>219</v>
      </c>
      <c r="D448" s="53"/>
      <c r="E448" s="58"/>
      <c r="F448" t="s">
        <v>330</v>
      </c>
      <c r="G448" t="s">
        <v>200</v>
      </c>
      <c r="H448" t="s">
        <v>1311</v>
      </c>
      <c r="I448" t="s">
        <v>1312</v>
      </c>
      <c r="J448" s="27">
        <v>447</v>
      </c>
      <c r="L448" t="s">
        <v>70</v>
      </c>
      <c r="M448" t="s">
        <v>71</v>
      </c>
      <c r="Q448" t="s">
        <v>1340</v>
      </c>
      <c r="R448" t="s">
        <v>1079</v>
      </c>
      <c r="S448" t="s">
        <v>2565</v>
      </c>
      <c r="T448" t="s">
        <v>65</v>
      </c>
      <c r="W448" t="s">
        <v>228</v>
      </c>
      <c r="AA448" t="s">
        <v>1341</v>
      </c>
      <c r="AD448" t="s">
        <v>228</v>
      </c>
      <c r="AI448">
        <v>19</v>
      </c>
      <c r="AJ448">
        <v>14</v>
      </c>
      <c r="AM448">
        <v>5</v>
      </c>
      <c r="AN448">
        <v>15</v>
      </c>
      <c r="AO448">
        <v>6</v>
      </c>
      <c r="AP448">
        <v>113</v>
      </c>
      <c r="AQ448">
        <v>2</v>
      </c>
      <c r="AS448" s="14">
        <f t="shared" si="30"/>
        <v>19.583333333333332</v>
      </c>
      <c r="AT448" s="15">
        <f t="shared" si="31"/>
        <v>14936.921166666667</v>
      </c>
      <c r="AU448" s="14">
        <f t="shared" si="32"/>
        <v>5.7750000000000004</v>
      </c>
      <c r="AV448" s="14">
        <f t="shared" si="33"/>
        <v>113.09375</v>
      </c>
      <c r="AW448" s="14">
        <f t="shared" si="34"/>
        <v>113.1</v>
      </c>
      <c r="BP448" t="s">
        <v>246</v>
      </c>
    </row>
    <row r="449" spans="1:69" x14ac:dyDescent="0.25">
      <c r="A449">
        <v>448</v>
      </c>
      <c r="B449">
        <v>116</v>
      </c>
      <c r="C449" s="2" t="s">
        <v>219</v>
      </c>
      <c r="D449" s="53"/>
      <c r="E449" s="58"/>
      <c r="F449" t="s">
        <v>330</v>
      </c>
      <c r="G449" t="s">
        <v>200</v>
      </c>
      <c r="H449" t="s">
        <v>1311</v>
      </c>
      <c r="I449" t="s">
        <v>1312</v>
      </c>
      <c r="J449" s="27">
        <v>448</v>
      </c>
      <c r="L449" t="s">
        <v>70</v>
      </c>
      <c r="M449" t="s">
        <v>71</v>
      </c>
      <c r="Q449" t="s">
        <v>1342</v>
      </c>
      <c r="S449" t="s">
        <v>2565</v>
      </c>
      <c r="T449" t="s">
        <v>117</v>
      </c>
      <c r="W449" t="s">
        <v>116</v>
      </c>
      <c r="AA449" t="s">
        <v>1319</v>
      </c>
      <c r="AD449" t="s">
        <v>159</v>
      </c>
      <c r="AI449">
        <v>15</v>
      </c>
      <c r="AJ449">
        <v>7</v>
      </c>
      <c r="AM449">
        <v>6</v>
      </c>
      <c r="AN449">
        <v>15</v>
      </c>
      <c r="AO449">
        <v>0</v>
      </c>
      <c r="AP449">
        <v>103</v>
      </c>
      <c r="AQ449">
        <v>4</v>
      </c>
      <c r="AS449" s="14">
        <f t="shared" si="30"/>
        <v>15.291666666666666</v>
      </c>
      <c r="AT449" s="15">
        <f t="shared" si="31"/>
        <v>11663.510783333333</v>
      </c>
      <c r="AU449" s="14">
        <f t="shared" si="32"/>
        <v>6.75</v>
      </c>
      <c r="AV449" s="14">
        <f t="shared" si="33"/>
        <v>103.21875</v>
      </c>
      <c r="AW449" s="14">
        <f t="shared" si="34"/>
        <v>103.2</v>
      </c>
      <c r="BL449" t="s">
        <v>1319</v>
      </c>
      <c r="BM449" t="s">
        <v>117</v>
      </c>
    </row>
    <row r="450" spans="1:69" x14ac:dyDescent="0.25">
      <c r="A450">
        <v>449</v>
      </c>
      <c r="B450">
        <v>116</v>
      </c>
      <c r="C450" s="2" t="s">
        <v>219</v>
      </c>
      <c r="D450" s="53"/>
      <c r="E450" s="58"/>
      <c r="F450" t="s">
        <v>330</v>
      </c>
      <c r="G450" t="s">
        <v>200</v>
      </c>
      <c r="H450" t="s">
        <v>1311</v>
      </c>
      <c r="I450" t="s">
        <v>1312</v>
      </c>
      <c r="J450" s="31">
        <v>449</v>
      </c>
      <c r="L450" t="s">
        <v>1343</v>
      </c>
      <c r="M450" t="s">
        <v>130</v>
      </c>
      <c r="Q450" t="s">
        <v>100</v>
      </c>
      <c r="S450" t="s">
        <v>2564</v>
      </c>
      <c r="T450" t="s">
        <v>1344</v>
      </c>
      <c r="W450" t="s">
        <v>205</v>
      </c>
      <c r="AA450" t="s">
        <v>207</v>
      </c>
      <c r="AD450" t="s">
        <v>199</v>
      </c>
      <c r="AE450" t="s">
        <v>1345</v>
      </c>
      <c r="AI450">
        <v>40</v>
      </c>
      <c r="AJ450">
        <v>23</v>
      </c>
      <c r="AM450">
        <v>0</v>
      </c>
      <c r="AN450">
        <v>10</v>
      </c>
      <c r="AO450">
        <v>0</v>
      </c>
      <c r="AP450">
        <v>20</v>
      </c>
      <c r="AQ450">
        <v>10</v>
      </c>
      <c r="AS450" s="14">
        <f t="shared" ref="AS450:AS513" si="35">AI450+AJ450/24</f>
        <v>40.958333333333336</v>
      </c>
      <c r="AT450" s="15">
        <f t="shared" ref="AT450:AT513" si="36">AS450*7.627364*100</f>
        <v>31240.411716666669</v>
      </c>
      <c r="AU450" s="14">
        <f t="shared" ref="AU450:AU513" si="37">AM450+AN450/20+AO450/240</f>
        <v>0.5</v>
      </c>
      <c r="AV450" s="14">
        <f t="shared" ref="AV450:AV513" si="38">AU450*AS450</f>
        <v>20.479166666666668</v>
      </c>
      <c r="AW450" s="14">
        <f t="shared" ref="AW450:AW513" si="39">AP450+AQ450/20</f>
        <v>20.5</v>
      </c>
      <c r="BL450" t="s">
        <v>207</v>
      </c>
      <c r="BM450" t="s">
        <v>669</v>
      </c>
      <c r="BN450" t="s">
        <v>1346</v>
      </c>
      <c r="BP450" t="s">
        <v>1343</v>
      </c>
    </row>
    <row r="451" spans="1:69" x14ac:dyDescent="0.25">
      <c r="A451">
        <v>450</v>
      </c>
      <c r="B451">
        <v>117</v>
      </c>
      <c r="C451" s="2" t="s">
        <v>219</v>
      </c>
      <c r="D451" s="53"/>
      <c r="E451" s="58"/>
      <c r="F451" t="s">
        <v>330</v>
      </c>
      <c r="G451" t="s">
        <v>200</v>
      </c>
      <c r="H451" t="s">
        <v>1311</v>
      </c>
      <c r="I451" t="s">
        <v>1312</v>
      </c>
      <c r="J451" s="31">
        <v>450</v>
      </c>
      <c r="L451" t="s">
        <v>208</v>
      </c>
      <c r="M451" t="s">
        <v>130</v>
      </c>
      <c r="Q451" t="s">
        <v>100</v>
      </c>
      <c r="S451" t="s">
        <v>2564</v>
      </c>
      <c r="T451" t="s">
        <v>100</v>
      </c>
      <c r="W451" t="s">
        <v>116</v>
      </c>
      <c r="AA451" t="s">
        <v>100</v>
      </c>
      <c r="AD451" t="s">
        <v>100</v>
      </c>
      <c r="AI451">
        <v>3</v>
      </c>
      <c r="AJ451">
        <v>3</v>
      </c>
      <c r="AM451">
        <v>0</v>
      </c>
      <c r="AN451">
        <v>4</v>
      </c>
      <c r="AO451">
        <v>0</v>
      </c>
      <c r="AP451">
        <v>0</v>
      </c>
      <c r="AQ451">
        <v>13</v>
      </c>
      <c r="AS451" s="14">
        <f t="shared" si="35"/>
        <v>3.125</v>
      </c>
      <c r="AT451" s="15">
        <f t="shared" si="36"/>
        <v>2383.55125</v>
      </c>
      <c r="AU451" s="14">
        <f t="shared" si="37"/>
        <v>0.2</v>
      </c>
      <c r="AV451" s="14">
        <f t="shared" si="38"/>
        <v>0.625</v>
      </c>
      <c r="AW451" s="14">
        <f t="shared" si="39"/>
        <v>0.65</v>
      </c>
      <c r="BP451" t="s">
        <v>1348</v>
      </c>
    </row>
    <row r="452" spans="1:69" x14ac:dyDescent="0.25">
      <c r="A452">
        <v>451</v>
      </c>
      <c r="B452">
        <v>117</v>
      </c>
      <c r="C452" s="2" t="s">
        <v>219</v>
      </c>
      <c r="D452" s="53"/>
      <c r="E452" s="58"/>
      <c r="F452" t="s">
        <v>330</v>
      </c>
      <c r="G452" t="s">
        <v>200</v>
      </c>
      <c r="H452" t="s">
        <v>1311</v>
      </c>
      <c r="I452" t="s">
        <v>1312</v>
      </c>
      <c r="J452" s="32">
        <v>450.5</v>
      </c>
      <c r="L452" t="s">
        <v>1347</v>
      </c>
      <c r="M452" t="s">
        <v>130</v>
      </c>
      <c r="Q452" t="s">
        <v>100</v>
      </c>
      <c r="S452" t="s">
        <v>2564</v>
      </c>
      <c r="T452" t="s">
        <v>116</v>
      </c>
      <c r="W452" t="s">
        <v>149</v>
      </c>
      <c r="AA452" t="s">
        <v>149</v>
      </c>
      <c r="AD452" t="s">
        <v>149</v>
      </c>
      <c r="AI452">
        <v>0</v>
      </c>
      <c r="AJ452">
        <v>19</v>
      </c>
      <c r="AM452">
        <v>0</v>
      </c>
      <c r="AN452">
        <v>10</v>
      </c>
      <c r="AO452">
        <v>0</v>
      </c>
      <c r="AP452">
        <v>0</v>
      </c>
      <c r="AQ452">
        <v>8</v>
      </c>
      <c r="AS452" s="14">
        <f t="shared" si="35"/>
        <v>0.79166666666666663</v>
      </c>
      <c r="AT452" s="15">
        <f t="shared" si="36"/>
        <v>603.83298333333335</v>
      </c>
      <c r="AU452" s="14">
        <f t="shared" si="37"/>
        <v>0.5</v>
      </c>
      <c r="AV452" s="14">
        <f t="shared" si="38"/>
        <v>0.39583333333333331</v>
      </c>
      <c r="AW452" s="14">
        <f t="shared" si="39"/>
        <v>0.4</v>
      </c>
      <c r="BL452" t="s">
        <v>1350</v>
      </c>
      <c r="BP452" t="s">
        <v>1349</v>
      </c>
    </row>
    <row r="453" spans="1:69" x14ac:dyDescent="0.25">
      <c r="A453">
        <v>452</v>
      </c>
      <c r="B453">
        <v>117</v>
      </c>
      <c r="C453" s="2" t="s">
        <v>219</v>
      </c>
      <c r="D453" s="53"/>
      <c r="E453" s="58"/>
      <c r="F453" t="s">
        <v>330</v>
      </c>
      <c r="G453" t="s">
        <v>200</v>
      </c>
      <c r="H453" t="s">
        <v>1311</v>
      </c>
      <c r="I453" t="s">
        <v>1312</v>
      </c>
      <c r="J453" s="27">
        <v>451</v>
      </c>
      <c r="L453" t="s">
        <v>11</v>
      </c>
      <c r="N453" t="s">
        <v>86</v>
      </c>
      <c r="S453" t="s">
        <v>2564</v>
      </c>
      <c r="T453" t="s">
        <v>116</v>
      </c>
      <c r="W453" t="s">
        <v>116</v>
      </c>
      <c r="AA453" t="s">
        <v>65</v>
      </c>
      <c r="AD453" t="s">
        <v>102</v>
      </c>
      <c r="AI453">
        <v>7</v>
      </c>
      <c r="AJ453">
        <v>19</v>
      </c>
      <c r="AM453">
        <v>9</v>
      </c>
      <c r="AN453">
        <v>0</v>
      </c>
      <c r="AO453">
        <v>0</v>
      </c>
      <c r="AP453">
        <v>70</v>
      </c>
      <c r="AQ453">
        <v>2</v>
      </c>
      <c r="AS453" s="14">
        <f t="shared" si="35"/>
        <v>7.791666666666667</v>
      </c>
      <c r="AT453" s="15">
        <f t="shared" si="36"/>
        <v>5942.9877833333339</v>
      </c>
      <c r="AU453" s="14">
        <f t="shared" si="37"/>
        <v>9</v>
      </c>
      <c r="AV453" s="14">
        <f t="shared" si="38"/>
        <v>70.125</v>
      </c>
      <c r="AW453" s="14">
        <f t="shared" si="39"/>
        <v>70.099999999999994</v>
      </c>
      <c r="BQ453" t="s">
        <v>218</v>
      </c>
    </row>
    <row r="454" spans="1:69" x14ac:dyDescent="0.25">
      <c r="A454">
        <v>453</v>
      </c>
      <c r="B454">
        <v>117</v>
      </c>
      <c r="C454" s="2" t="s">
        <v>219</v>
      </c>
      <c r="D454" s="53"/>
      <c r="E454" s="58"/>
      <c r="F454" t="s">
        <v>330</v>
      </c>
      <c r="G454" t="s">
        <v>200</v>
      </c>
      <c r="H454" t="s">
        <v>1311</v>
      </c>
      <c r="I454" t="s">
        <v>1312</v>
      </c>
      <c r="J454" s="27">
        <v>452</v>
      </c>
      <c r="L454" s="63" t="s">
        <v>12</v>
      </c>
      <c r="O454" t="s">
        <v>86</v>
      </c>
      <c r="P454">
        <v>451</v>
      </c>
      <c r="S454" t="s">
        <v>2564</v>
      </c>
      <c r="AR454">
        <v>455</v>
      </c>
      <c r="AS454" s="14">
        <f t="shared" si="35"/>
        <v>0</v>
      </c>
      <c r="AT454" s="15">
        <f t="shared" si="36"/>
        <v>0</v>
      </c>
      <c r="AU454" s="14">
        <f t="shared" si="37"/>
        <v>0</v>
      </c>
      <c r="AV454" s="14">
        <f t="shared" si="38"/>
        <v>0</v>
      </c>
      <c r="AW454" s="14">
        <f t="shared" si="39"/>
        <v>0</v>
      </c>
    </row>
    <row r="455" spans="1:69" x14ac:dyDescent="0.25">
      <c r="A455">
        <v>454</v>
      </c>
      <c r="B455">
        <v>117</v>
      </c>
      <c r="C455" s="2" t="s">
        <v>219</v>
      </c>
      <c r="D455" s="53"/>
      <c r="E455" s="58"/>
      <c r="F455" t="s">
        <v>330</v>
      </c>
      <c r="G455" t="s">
        <v>200</v>
      </c>
      <c r="H455" t="s">
        <v>1311</v>
      </c>
      <c r="I455" t="s">
        <v>1312</v>
      </c>
      <c r="J455" s="27">
        <v>453</v>
      </c>
      <c r="L455" t="s">
        <v>1351</v>
      </c>
      <c r="M455" t="s">
        <v>1352</v>
      </c>
      <c r="N455" t="s">
        <v>86</v>
      </c>
      <c r="Q455" t="s">
        <v>100</v>
      </c>
      <c r="S455" t="s">
        <v>2564</v>
      </c>
      <c r="T455" t="s">
        <v>65</v>
      </c>
      <c r="W455" t="s">
        <v>65</v>
      </c>
      <c r="AA455" t="s">
        <v>716</v>
      </c>
      <c r="AD455" t="s">
        <v>116</v>
      </c>
      <c r="AI455">
        <v>13</v>
      </c>
      <c r="AJ455">
        <v>8</v>
      </c>
      <c r="AM455">
        <v>9</v>
      </c>
      <c r="AN455">
        <v>0</v>
      </c>
      <c r="AO455">
        <v>0</v>
      </c>
      <c r="AP455">
        <v>120</v>
      </c>
      <c r="AQ455">
        <v>0</v>
      </c>
      <c r="AS455" s="14">
        <f t="shared" si="35"/>
        <v>13.333333333333334</v>
      </c>
      <c r="AT455" s="15">
        <f t="shared" si="36"/>
        <v>10169.818666666668</v>
      </c>
      <c r="AU455" s="14">
        <f t="shared" si="37"/>
        <v>9</v>
      </c>
      <c r="AV455" s="14">
        <f t="shared" si="38"/>
        <v>120</v>
      </c>
      <c r="AW455" s="14">
        <f t="shared" si="39"/>
        <v>120</v>
      </c>
    </row>
    <row r="456" spans="1:69" x14ac:dyDescent="0.25">
      <c r="A456" s="63">
        <v>455</v>
      </c>
      <c r="B456">
        <v>117</v>
      </c>
      <c r="C456" s="2" t="s">
        <v>219</v>
      </c>
      <c r="D456" s="53"/>
      <c r="E456" s="58"/>
      <c r="F456" t="s">
        <v>330</v>
      </c>
      <c r="G456" t="s">
        <v>200</v>
      </c>
      <c r="H456" t="s">
        <v>1311</v>
      </c>
      <c r="I456" t="s">
        <v>1312</v>
      </c>
      <c r="J456" s="69">
        <v>454</v>
      </c>
      <c r="L456" s="63" t="s">
        <v>12</v>
      </c>
      <c r="O456" t="s">
        <v>86</v>
      </c>
      <c r="P456">
        <v>453</v>
      </c>
      <c r="S456" t="s">
        <v>2564</v>
      </c>
      <c r="AR456">
        <v>160</v>
      </c>
      <c r="AS456" s="14">
        <f t="shared" si="35"/>
        <v>0</v>
      </c>
      <c r="AT456" s="15">
        <f t="shared" si="36"/>
        <v>0</v>
      </c>
      <c r="AU456" s="14">
        <f t="shared" si="37"/>
        <v>0</v>
      </c>
      <c r="AV456" s="14">
        <f t="shared" si="38"/>
        <v>0</v>
      </c>
      <c r="AW456" s="14">
        <f t="shared" si="39"/>
        <v>0</v>
      </c>
    </row>
    <row r="457" spans="1:69" x14ac:dyDescent="0.25">
      <c r="A457">
        <v>456</v>
      </c>
      <c r="B457">
        <v>117</v>
      </c>
      <c r="C457" s="2" t="s">
        <v>219</v>
      </c>
      <c r="D457" s="53"/>
      <c r="E457" s="58"/>
      <c r="F457" t="s">
        <v>330</v>
      </c>
      <c r="G457" t="s">
        <v>200</v>
      </c>
      <c r="H457" t="s">
        <v>1311</v>
      </c>
      <c r="I457" t="s">
        <v>1312</v>
      </c>
      <c r="J457" s="9">
        <v>455</v>
      </c>
      <c r="L457" t="s">
        <v>11</v>
      </c>
      <c r="N457" t="s">
        <v>86</v>
      </c>
      <c r="S457" t="s">
        <v>417</v>
      </c>
      <c r="T457" t="s">
        <v>65</v>
      </c>
      <c r="W457" t="s">
        <v>149</v>
      </c>
      <c r="AA457" t="s">
        <v>149</v>
      </c>
      <c r="AD457" t="s">
        <v>102</v>
      </c>
      <c r="AI457">
        <v>1</v>
      </c>
      <c r="AJ457">
        <v>15</v>
      </c>
      <c r="AM457">
        <v>9</v>
      </c>
      <c r="AN457">
        <v>0</v>
      </c>
      <c r="AO457">
        <v>0</v>
      </c>
      <c r="AP457">
        <v>14</v>
      </c>
      <c r="AQ457">
        <v>13</v>
      </c>
      <c r="AS457" s="14">
        <f t="shared" si="35"/>
        <v>1.625</v>
      </c>
      <c r="AT457" s="15">
        <f t="shared" si="36"/>
        <v>1239.4466500000001</v>
      </c>
      <c r="AU457" s="14">
        <f t="shared" si="37"/>
        <v>9</v>
      </c>
      <c r="AV457" s="14">
        <f t="shared" si="38"/>
        <v>14.625</v>
      </c>
      <c r="AW457" s="14">
        <f t="shared" si="39"/>
        <v>14.65</v>
      </c>
      <c r="BQ457" t="s">
        <v>218</v>
      </c>
    </row>
    <row r="458" spans="1:69" x14ac:dyDescent="0.25">
      <c r="A458">
        <v>457</v>
      </c>
      <c r="B458">
        <v>118</v>
      </c>
      <c r="C458" s="2" t="s">
        <v>219</v>
      </c>
      <c r="D458" s="53"/>
      <c r="E458" s="58"/>
      <c r="F458" t="s">
        <v>330</v>
      </c>
      <c r="G458" t="s">
        <v>200</v>
      </c>
      <c r="H458" t="s">
        <v>1311</v>
      </c>
      <c r="I458" t="s">
        <v>1312</v>
      </c>
      <c r="J458" s="9">
        <v>456</v>
      </c>
      <c r="L458" s="63" t="s">
        <v>12</v>
      </c>
      <c r="M458" s="63"/>
      <c r="O458" t="s">
        <v>86</v>
      </c>
      <c r="P458">
        <v>455</v>
      </c>
      <c r="S458" t="s">
        <v>417</v>
      </c>
      <c r="AR458">
        <v>55</v>
      </c>
      <c r="AS458" s="14">
        <f t="shared" si="35"/>
        <v>0</v>
      </c>
      <c r="AT458" s="15">
        <f t="shared" si="36"/>
        <v>0</v>
      </c>
      <c r="AU458" s="14">
        <f t="shared" si="37"/>
        <v>0</v>
      </c>
      <c r="AV458" s="14">
        <f t="shared" si="38"/>
        <v>0</v>
      </c>
      <c r="AW458" s="14">
        <f t="shared" si="39"/>
        <v>0</v>
      </c>
    </row>
    <row r="459" spans="1:69" ht="15.75" customHeight="1" x14ac:dyDescent="0.25">
      <c r="A459">
        <v>458</v>
      </c>
      <c r="B459">
        <v>118</v>
      </c>
      <c r="C459" s="2" t="s">
        <v>219</v>
      </c>
      <c r="D459" s="53"/>
      <c r="E459" s="58"/>
      <c r="F459" t="s">
        <v>330</v>
      </c>
      <c r="G459" t="s">
        <v>200</v>
      </c>
      <c r="H459" t="s">
        <v>1311</v>
      </c>
      <c r="I459" t="s">
        <v>1312</v>
      </c>
      <c r="J459" s="25">
        <v>457</v>
      </c>
      <c r="L459" t="s">
        <v>11</v>
      </c>
      <c r="Q459" s="17" t="s">
        <v>1353</v>
      </c>
      <c r="S459" t="s">
        <v>2565</v>
      </c>
      <c r="T459" t="s">
        <v>228</v>
      </c>
      <c r="W459" t="s">
        <v>159</v>
      </c>
      <c r="AA459" t="s">
        <v>159</v>
      </c>
      <c r="AD459" t="s">
        <v>228</v>
      </c>
      <c r="AI459">
        <v>14</v>
      </c>
      <c r="AJ459">
        <v>21</v>
      </c>
      <c r="AM459">
        <v>9</v>
      </c>
      <c r="AN459">
        <v>0</v>
      </c>
      <c r="AO459">
        <v>0</v>
      </c>
      <c r="AP459">
        <v>133</v>
      </c>
      <c r="AQ459">
        <v>17</v>
      </c>
      <c r="AS459" s="14">
        <f t="shared" si="35"/>
        <v>14.875</v>
      </c>
      <c r="AT459" s="15">
        <f t="shared" si="36"/>
        <v>11345.703950000001</v>
      </c>
      <c r="AU459" s="14">
        <f t="shared" si="37"/>
        <v>9</v>
      </c>
      <c r="AV459" s="14">
        <f t="shared" si="38"/>
        <v>133.875</v>
      </c>
      <c r="AW459" s="14">
        <f t="shared" si="39"/>
        <v>133.85</v>
      </c>
    </row>
    <row r="460" spans="1:69" x14ac:dyDescent="0.25">
      <c r="A460" s="63">
        <v>459</v>
      </c>
      <c r="B460">
        <v>118</v>
      </c>
      <c r="C460" s="2" t="s">
        <v>219</v>
      </c>
      <c r="D460" s="53"/>
      <c r="E460" s="58"/>
      <c r="F460" t="s">
        <v>330</v>
      </c>
      <c r="G460" t="s">
        <v>200</v>
      </c>
      <c r="H460" t="s">
        <v>1311</v>
      </c>
      <c r="I460" t="s">
        <v>1312</v>
      </c>
      <c r="J460" s="68">
        <v>458</v>
      </c>
      <c r="L460" t="s">
        <v>12</v>
      </c>
      <c r="O460" t="s">
        <v>86</v>
      </c>
      <c r="P460">
        <v>457</v>
      </c>
      <c r="S460" t="s">
        <v>2565</v>
      </c>
      <c r="AR460">
        <v>80</v>
      </c>
      <c r="AS460" s="14">
        <f t="shared" si="35"/>
        <v>0</v>
      </c>
      <c r="AT460" s="15">
        <f t="shared" si="36"/>
        <v>0</v>
      </c>
      <c r="AU460" s="14">
        <f t="shared" si="37"/>
        <v>0</v>
      </c>
      <c r="AV460" s="14">
        <f t="shared" si="38"/>
        <v>0</v>
      </c>
      <c r="AW460" s="14">
        <f t="shared" si="39"/>
        <v>0</v>
      </c>
      <c r="AX460" t="s">
        <v>1877</v>
      </c>
      <c r="AY460" t="s">
        <v>1354</v>
      </c>
      <c r="AZ460" s="12">
        <f>SUM(AS416:AS460)</f>
        <v>790.83333333333326</v>
      </c>
      <c r="BA460" t="s">
        <v>1355</v>
      </c>
      <c r="BB460">
        <v>750</v>
      </c>
      <c r="BC460" s="12">
        <f>SUM(AV416:AV460)</f>
        <v>4146.71875</v>
      </c>
      <c r="BD460">
        <v>57</v>
      </c>
      <c r="BE460">
        <v>7</v>
      </c>
      <c r="BF460">
        <v>10</v>
      </c>
      <c r="BG460">
        <v>5</v>
      </c>
      <c r="BH460" s="12">
        <f>BD460+BF460+(BE460+BG460)/12</f>
        <v>68</v>
      </c>
    </row>
    <row r="461" spans="1:69" x14ac:dyDescent="0.25">
      <c r="A461">
        <v>460</v>
      </c>
      <c r="B461">
        <v>119</v>
      </c>
      <c r="C461" s="2" t="s">
        <v>219</v>
      </c>
      <c r="D461" s="53">
        <v>57</v>
      </c>
      <c r="E461" s="58">
        <v>57</v>
      </c>
      <c r="F461" t="s">
        <v>735</v>
      </c>
      <c r="J461" s="25">
        <v>459</v>
      </c>
      <c r="L461" t="s">
        <v>1033</v>
      </c>
      <c r="M461" t="s">
        <v>1221</v>
      </c>
      <c r="N461" t="s">
        <v>86</v>
      </c>
      <c r="Q461" t="s">
        <v>735</v>
      </c>
      <c r="S461" t="s">
        <v>2564</v>
      </c>
      <c r="T461" t="s">
        <v>296</v>
      </c>
      <c r="U461" t="s">
        <v>739</v>
      </c>
      <c r="W461" t="s">
        <v>296</v>
      </c>
      <c r="AA461" t="s">
        <v>159</v>
      </c>
      <c r="AD461" t="s">
        <v>102</v>
      </c>
      <c r="AI461">
        <v>4</v>
      </c>
      <c r="AJ461">
        <v>20</v>
      </c>
      <c r="AM461">
        <v>10</v>
      </c>
      <c r="AN461">
        <v>2</v>
      </c>
      <c r="AO461">
        <v>6</v>
      </c>
      <c r="AP461">
        <v>48</v>
      </c>
      <c r="AQ461">
        <v>19</v>
      </c>
      <c r="AS461" s="14">
        <f t="shared" si="35"/>
        <v>4.833333333333333</v>
      </c>
      <c r="AT461" s="15">
        <f t="shared" si="36"/>
        <v>3686.5592666666666</v>
      </c>
      <c r="AU461" s="14">
        <f t="shared" si="37"/>
        <v>10.125</v>
      </c>
      <c r="AV461" s="14">
        <f t="shared" si="38"/>
        <v>48.9375</v>
      </c>
      <c r="AW461" s="14">
        <f t="shared" si="39"/>
        <v>48.95</v>
      </c>
    </row>
    <row r="462" spans="1:69" x14ac:dyDescent="0.25">
      <c r="A462">
        <v>461</v>
      </c>
      <c r="B462">
        <v>119</v>
      </c>
      <c r="C462" s="2" t="s">
        <v>219</v>
      </c>
      <c r="D462" s="53"/>
      <c r="E462" s="58"/>
      <c r="F462" t="s">
        <v>735</v>
      </c>
      <c r="J462" s="25">
        <v>460</v>
      </c>
      <c r="L462" t="s">
        <v>12</v>
      </c>
      <c r="O462" t="s">
        <v>86</v>
      </c>
      <c r="P462">
        <v>459</v>
      </c>
      <c r="S462" t="s">
        <v>2564</v>
      </c>
      <c r="AR462">
        <v>200</v>
      </c>
      <c r="AS462" s="14">
        <f t="shared" si="35"/>
        <v>0</v>
      </c>
      <c r="AT462" s="15">
        <f t="shared" si="36"/>
        <v>0</v>
      </c>
      <c r="AU462" s="14">
        <f t="shared" si="37"/>
        <v>0</v>
      </c>
      <c r="AV462" s="14">
        <f t="shared" si="38"/>
        <v>0</v>
      </c>
      <c r="AW462" s="14">
        <f t="shared" si="39"/>
        <v>0</v>
      </c>
      <c r="AX462" t="s">
        <v>1878</v>
      </c>
      <c r="AY462" t="s">
        <v>1360</v>
      </c>
      <c r="AZ462" s="12">
        <f>SUM(AS461:AS462)</f>
        <v>4.833333333333333</v>
      </c>
      <c r="BA462" t="s">
        <v>1361</v>
      </c>
      <c r="BB462">
        <v>200</v>
      </c>
      <c r="BC462" s="12">
        <f>SUM(AV461:AV462)</f>
        <v>48.9375</v>
      </c>
      <c r="BD462">
        <v>0</v>
      </c>
      <c r="BE462">
        <v>8</v>
      </c>
      <c r="BF462">
        <v>2</v>
      </c>
      <c r="BG462">
        <v>10</v>
      </c>
      <c r="BH462" s="12">
        <f>BD462+BF462+(BE462+BG462)/12</f>
        <v>3.5</v>
      </c>
    </row>
    <row r="463" spans="1:69" x14ac:dyDescent="0.25">
      <c r="A463">
        <v>462</v>
      </c>
      <c r="B463">
        <v>119</v>
      </c>
      <c r="C463" s="2" t="s">
        <v>219</v>
      </c>
      <c r="D463" s="53">
        <v>58</v>
      </c>
      <c r="E463" s="58">
        <v>58</v>
      </c>
      <c r="F463" t="s">
        <v>1356</v>
      </c>
      <c r="G463" t="s">
        <v>1357</v>
      </c>
      <c r="H463" t="s">
        <v>1358</v>
      </c>
      <c r="J463" s="31">
        <v>462</v>
      </c>
      <c r="L463" t="s">
        <v>1362</v>
      </c>
      <c r="M463" t="s">
        <v>130</v>
      </c>
      <c r="Q463" t="s">
        <v>1362</v>
      </c>
      <c r="S463" t="s">
        <v>2564</v>
      </c>
      <c r="T463" t="s">
        <v>100</v>
      </c>
      <c r="W463" t="s">
        <v>100</v>
      </c>
      <c r="AA463" t="s">
        <v>100</v>
      </c>
      <c r="AD463" t="s">
        <v>100</v>
      </c>
      <c r="AI463">
        <v>1</v>
      </c>
      <c r="AJ463">
        <v>9</v>
      </c>
      <c r="AM463">
        <v>0</v>
      </c>
      <c r="AN463">
        <v>16</v>
      </c>
      <c r="AO463">
        <v>0</v>
      </c>
      <c r="AP463">
        <v>1</v>
      </c>
      <c r="AQ463">
        <v>2</v>
      </c>
      <c r="AS463" s="14">
        <f t="shared" si="35"/>
        <v>1.375</v>
      </c>
      <c r="AT463" s="15">
        <f t="shared" si="36"/>
        <v>1048.7625499999999</v>
      </c>
      <c r="AU463" s="14">
        <f t="shared" si="37"/>
        <v>0.8</v>
      </c>
      <c r="AV463" s="14">
        <f t="shared" si="38"/>
        <v>1.1000000000000001</v>
      </c>
      <c r="AW463" s="14">
        <f t="shared" si="39"/>
        <v>1.1000000000000001</v>
      </c>
      <c r="BL463" t="s">
        <v>1363</v>
      </c>
    </row>
    <row r="464" spans="1:69" x14ac:dyDescent="0.25">
      <c r="A464">
        <v>463</v>
      </c>
      <c r="B464">
        <v>119</v>
      </c>
      <c r="C464" s="2" t="s">
        <v>219</v>
      </c>
      <c r="D464" s="53"/>
      <c r="E464" s="58"/>
      <c r="F464" t="s">
        <v>1356</v>
      </c>
      <c r="G464" t="s">
        <v>1357</v>
      </c>
      <c r="H464" t="s">
        <v>1358</v>
      </c>
      <c r="J464" s="25">
        <v>463</v>
      </c>
      <c r="L464" t="s">
        <v>11</v>
      </c>
      <c r="N464" t="s">
        <v>86</v>
      </c>
      <c r="S464" t="s">
        <v>2564</v>
      </c>
      <c r="T464" t="s">
        <v>65</v>
      </c>
      <c r="W464" t="s">
        <v>159</v>
      </c>
      <c r="AA464" t="s">
        <v>443</v>
      </c>
      <c r="AD464" t="s">
        <v>65</v>
      </c>
      <c r="AI464">
        <v>0</v>
      </c>
      <c r="AJ464">
        <v>8</v>
      </c>
      <c r="AM464">
        <v>10</v>
      </c>
      <c r="AN464">
        <v>17</v>
      </c>
      <c r="AO464">
        <v>0</v>
      </c>
      <c r="AP464">
        <v>3</v>
      </c>
      <c r="AQ464">
        <v>12</v>
      </c>
      <c r="AS464" s="14">
        <f t="shared" si="35"/>
        <v>0.33333333333333331</v>
      </c>
      <c r="AT464" s="15">
        <f t="shared" si="36"/>
        <v>254.24546666666666</v>
      </c>
      <c r="AU464" s="14">
        <f t="shared" si="37"/>
        <v>10.85</v>
      </c>
      <c r="AV464" s="14">
        <f t="shared" si="38"/>
        <v>3.6166666666666663</v>
      </c>
      <c r="AW464" s="14">
        <f t="shared" si="39"/>
        <v>3.6</v>
      </c>
    </row>
    <row r="465" spans="1:64" x14ac:dyDescent="0.25">
      <c r="A465" s="63">
        <v>464</v>
      </c>
      <c r="B465">
        <v>120</v>
      </c>
      <c r="C465" s="2" t="s">
        <v>219</v>
      </c>
      <c r="D465" s="53"/>
      <c r="E465" s="58"/>
      <c r="F465" t="s">
        <v>1356</v>
      </c>
      <c r="G465" t="s">
        <v>1357</v>
      </c>
      <c r="H465" t="s">
        <v>1358</v>
      </c>
      <c r="J465" s="68">
        <v>464</v>
      </c>
      <c r="L465" t="s">
        <v>12</v>
      </c>
      <c r="O465" t="s">
        <v>86</v>
      </c>
      <c r="P465">
        <v>463</v>
      </c>
      <c r="S465" t="s">
        <v>2564</v>
      </c>
      <c r="AR465">
        <v>60</v>
      </c>
      <c r="AS465" s="14">
        <f t="shared" si="35"/>
        <v>0</v>
      </c>
      <c r="AT465" s="15">
        <f t="shared" si="36"/>
        <v>0</v>
      </c>
      <c r="AU465" s="14">
        <f t="shared" si="37"/>
        <v>0</v>
      </c>
      <c r="AV465" s="14">
        <f t="shared" si="38"/>
        <v>0</v>
      </c>
      <c r="AW465" s="14">
        <f t="shared" si="39"/>
        <v>0</v>
      </c>
      <c r="AX465" t="s">
        <v>1879</v>
      </c>
      <c r="AY465" t="s">
        <v>1364</v>
      </c>
      <c r="AZ465" s="12">
        <f>SUM(AS463:AS465)</f>
        <v>1.7083333333333333</v>
      </c>
      <c r="BA465" t="s">
        <v>1365</v>
      </c>
      <c r="BB465">
        <v>60</v>
      </c>
      <c r="BC465" s="12">
        <f>SUM(AV463:AV465)</f>
        <v>4.7166666666666668</v>
      </c>
      <c r="BD465">
        <v>0</v>
      </c>
      <c r="BE465">
        <v>1</v>
      </c>
      <c r="BF465">
        <v>0</v>
      </c>
      <c r="BG465">
        <v>10</v>
      </c>
      <c r="BH465" s="12">
        <f>BD465+BF465+(BE465+BG465)/12</f>
        <v>0.91666666666666663</v>
      </c>
    </row>
    <row r="466" spans="1:64" x14ac:dyDescent="0.25">
      <c r="A466">
        <v>465</v>
      </c>
      <c r="B466">
        <v>120</v>
      </c>
      <c r="C466" s="2" t="s">
        <v>219</v>
      </c>
      <c r="D466" s="53">
        <v>59</v>
      </c>
      <c r="E466" s="58">
        <v>59</v>
      </c>
      <c r="F466" t="s">
        <v>772</v>
      </c>
      <c r="H466" t="s">
        <v>1366</v>
      </c>
      <c r="I466" t="s">
        <v>838</v>
      </c>
      <c r="J466" s="25">
        <v>465</v>
      </c>
      <c r="L466" t="s">
        <v>70</v>
      </c>
      <c r="M466" t="s">
        <v>71</v>
      </c>
      <c r="Q466" t="s">
        <v>1010</v>
      </c>
      <c r="S466" t="s">
        <v>2564</v>
      </c>
      <c r="T466" t="s">
        <v>1367</v>
      </c>
      <c r="U466" t="s">
        <v>1368</v>
      </c>
      <c r="W466" t="s">
        <v>158</v>
      </c>
      <c r="AA466" t="s">
        <v>1369</v>
      </c>
      <c r="AD466" t="s">
        <v>91</v>
      </c>
      <c r="AI466">
        <v>35</v>
      </c>
      <c r="AJ466">
        <v>13</v>
      </c>
      <c r="AM466">
        <v>5</v>
      </c>
      <c r="AN466">
        <v>4</v>
      </c>
      <c r="AO466">
        <v>0</v>
      </c>
      <c r="AP466">
        <v>184</v>
      </c>
      <c r="AQ466">
        <v>16</v>
      </c>
      <c r="AS466" s="14">
        <f t="shared" si="35"/>
        <v>35.541666666666664</v>
      </c>
      <c r="AT466" s="15">
        <f t="shared" si="36"/>
        <v>27108.922883333333</v>
      </c>
      <c r="AU466" s="14">
        <f t="shared" si="37"/>
        <v>5.2</v>
      </c>
      <c r="AV466" s="14">
        <f t="shared" si="38"/>
        <v>184.81666666666666</v>
      </c>
      <c r="AW466" s="14">
        <f t="shared" si="39"/>
        <v>184.8</v>
      </c>
      <c r="BL466" t="s">
        <v>117</v>
      </c>
    </row>
    <row r="467" spans="1:64" x14ac:dyDescent="0.25">
      <c r="A467">
        <v>466</v>
      </c>
      <c r="B467">
        <v>120</v>
      </c>
      <c r="C467" s="2" t="s">
        <v>219</v>
      </c>
      <c r="D467" s="53"/>
      <c r="E467" s="58"/>
      <c r="F467" t="s">
        <v>772</v>
      </c>
      <c r="H467" t="s">
        <v>1366</v>
      </c>
      <c r="I467" t="s">
        <v>838</v>
      </c>
      <c r="J467" s="25">
        <v>466</v>
      </c>
      <c r="L467" t="s">
        <v>807</v>
      </c>
      <c r="M467" t="s">
        <v>119</v>
      </c>
      <c r="Q467" t="s">
        <v>1370</v>
      </c>
      <c r="S467" t="s">
        <v>2564</v>
      </c>
      <c r="T467" t="s">
        <v>1371</v>
      </c>
      <c r="W467" t="s">
        <v>153</v>
      </c>
      <c r="AA467" t="s">
        <v>127</v>
      </c>
      <c r="AB467" t="s">
        <v>1158</v>
      </c>
      <c r="AD467" t="s">
        <v>766</v>
      </c>
      <c r="AI467">
        <v>15</v>
      </c>
      <c r="AJ467">
        <v>11</v>
      </c>
      <c r="AM467">
        <v>4</v>
      </c>
      <c r="AN467">
        <v>9</v>
      </c>
      <c r="AO467">
        <v>6</v>
      </c>
      <c r="AP467">
        <v>69</v>
      </c>
      <c r="AQ467">
        <v>3</v>
      </c>
      <c r="AS467" s="14">
        <f t="shared" si="35"/>
        <v>15.458333333333334</v>
      </c>
      <c r="AT467" s="15">
        <f t="shared" si="36"/>
        <v>11790.633516666667</v>
      </c>
      <c r="AU467" s="14">
        <f t="shared" si="37"/>
        <v>4.4750000000000005</v>
      </c>
      <c r="AV467" s="14">
        <f t="shared" si="38"/>
        <v>69.176041666666677</v>
      </c>
      <c r="AW467" s="14">
        <f t="shared" si="39"/>
        <v>69.150000000000006</v>
      </c>
      <c r="BL467" t="s">
        <v>117</v>
      </c>
    </row>
    <row r="468" spans="1:64" x14ac:dyDescent="0.25">
      <c r="A468">
        <v>467</v>
      </c>
      <c r="B468">
        <v>121</v>
      </c>
      <c r="C468" s="2" t="s">
        <v>219</v>
      </c>
      <c r="D468" s="53"/>
      <c r="E468" s="58"/>
      <c r="F468" t="s">
        <v>772</v>
      </c>
      <c r="H468" t="s">
        <v>1366</v>
      </c>
      <c r="I468" t="s">
        <v>838</v>
      </c>
      <c r="J468" s="33">
        <v>467</v>
      </c>
      <c r="L468" t="s">
        <v>70</v>
      </c>
      <c r="M468" t="s">
        <v>71</v>
      </c>
      <c r="Q468" t="s">
        <v>72</v>
      </c>
      <c r="S468" t="s">
        <v>2564</v>
      </c>
      <c r="T468" t="s">
        <v>1166</v>
      </c>
      <c r="U468" t="s">
        <v>117</v>
      </c>
      <c r="V468" t="s">
        <v>1371</v>
      </c>
      <c r="W468" t="s">
        <v>1166</v>
      </c>
      <c r="X468" t="s">
        <v>91</v>
      </c>
      <c r="Y468" t="s">
        <v>1372</v>
      </c>
      <c r="AA468" t="s">
        <v>1166</v>
      </c>
      <c r="AD468" t="s">
        <v>771</v>
      </c>
      <c r="AI468">
        <v>19</v>
      </c>
      <c r="AJ468">
        <v>16</v>
      </c>
      <c r="AM468">
        <v>5</v>
      </c>
      <c r="AN468">
        <v>12</v>
      </c>
      <c r="AO468">
        <v>0</v>
      </c>
      <c r="AP468">
        <v>107</v>
      </c>
      <c r="AQ468">
        <v>6</v>
      </c>
      <c r="AS468" s="14">
        <f t="shared" si="35"/>
        <v>19.666666666666668</v>
      </c>
      <c r="AT468" s="15">
        <f t="shared" si="36"/>
        <v>15000.482533333334</v>
      </c>
      <c r="AU468" s="14">
        <f t="shared" si="37"/>
        <v>5.6</v>
      </c>
      <c r="AV468" s="14">
        <f t="shared" si="38"/>
        <v>110.13333333333334</v>
      </c>
      <c r="AW468" s="14">
        <f t="shared" si="39"/>
        <v>107.3</v>
      </c>
      <c r="AX468" t="s">
        <v>1880</v>
      </c>
      <c r="AY468" t="s">
        <v>1373</v>
      </c>
      <c r="AZ468" s="12">
        <f>SUM(AS466:AS468)</f>
        <v>70.666666666666671</v>
      </c>
      <c r="BA468" t="s">
        <v>1374</v>
      </c>
      <c r="BB468">
        <v>0</v>
      </c>
      <c r="BC468" s="12">
        <f>SUM(AV466:AV468)</f>
        <v>364.12604166666665</v>
      </c>
      <c r="BD468">
        <v>5</v>
      </c>
      <c r="BE468">
        <v>0</v>
      </c>
      <c r="BF468">
        <v>0</v>
      </c>
      <c r="BG468">
        <v>0</v>
      </c>
      <c r="BH468" s="12">
        <f>BD468+BF468+(BE468+BG468)/12</f>
        <v>5</v>
      </c>
      <c r="BL468" t="s">
        <v>117</v>
      </c>
    </row>
    <row r="469" spans="1:64" x14ac:dyDescent="0.25">
      <c r="A469">
        <v>468</v>
      </c>
      <c r="B469">
        <v>121</v>
      </c>
      <c r="C469" s="2" t="s">
        <v>219</v>
      </c>
      <c r="D469" s="53">
        <v>60</v>
      </c>
      <c r="E469" s="58">
        <v>60</v>
      </c>
      <c r="F469" t="s">
        <v>1173</v>
      </c>
      <c r="G469" t="s">
        <v>200</v>
      </c>
      <c r="H469" t="s">
        <v>1375</v>
      </c>
      <c r="I469" t="s">
        <v>1376</v>
      </c>
      <c r="J469" s="27">
        <v>468</v>
      </c>
      <c r="L469" t="s">
        <v>70</v>
      </c>
      <c r="M469" t="s">
        <v>71</v>
      </c>
      <c r="Q469" t="s">
        <v>757</v>
      </c>
      <c r="S469" t="s">
        <v>2565</v>
      </c>
      <c r="T469" t="s">
        <v>117</v>
      </c>
      <c r="W469" t="s">
        <v>65</v>
      </c>
      <c r="AA469" t="s">
        <v>607</v>
      </c>
      <c r="AD469" t="s">
        <v>290</v>
      </c>
      <c r="AI469">
        <v>22</v>
      </c>
      <c r="AJ469">
        <v>15</v>
      </c>
      <c r="AM469">
        <v>5</v>
      </c>
      <c r="AN469">
        <v>5</v>
      </c>
      <c r="AO469">
        <v>6</v>
      </c>
      <c r="AP469">
        <v>127</v>
      </c>
      <c r="AQ469">
        <v>5</v>
      </c>
      <c r="AS469" s="14">
        <f t="shared" si="35"/>
        <v>22.625</v>
      </c>
      <c r="AT469" s="15">
        <f t="shared" si="36"/>
        <v>17256.911049999999</v>
      </c>
      <c r="AU469" s="14">
        <f t="shared" si="37"/>
        <v>5.2750000000000004</v>
      </c>
      <c r="AV469" s="14">
        <f t="shared" si="38"/>
        <v>119.34687500000001</v>
      </c>
      <c r="AW469" s="14">
        <f t="shared" si="39"/>
        <v>127.25</v>
      </c>
      <c r="BL469" t="s">
        <v>117</v>
      </c>
    </row>
    <row r="470" spans="1:64" ht="14.25" customHeight="1" x14ac:dyDescent="0.25">
      <c r="A470">
        <v>469</v>
      </c>
      <c r="B470">
        <v>121</v>
      </c>
      <c r="C470" s="2" t="s">
        <v>219</v>
      </c>
      <c r="D470" s="53"/>
      <c r="E470" s="58"/>
      <c r="F470" t="s">
        <v>1173</v>
      </c>
      <c r="G470" t="s">
        <v>200</v>
      </c>
      <c r="H470" t="s">
        <v>1375</v>
      </c>
      <c r="I470" t="s">
        <v>1376</v>
      </c>
      <c r="J470" s="25">
        <v>469</v>
      </c>
      <c r="L470" t="s">
        <v>70</v>
      </c>
      <c r="M470" t="s">
        <v>71</v>
      </c>
      <c r="Q470" t="s">
        <v>189</v>
      </c>
      <c r="S470" t="s">
        <v>2564</v>
      </c>
      <c r="T470" t="s">
        <v>259</v>
      </c>
      <c r="W470" t="s">
        <v>187</v>
      </c>
      <c r="X470" t="s">
        <v>1377</v>
      </c>
      <c r="AA470" t="s">
        <v>1378</v>
      </c>
      <c r="AD470" t="s">
        <v>65</v>
      </c>
      <c r="AI470">
        <v>23</v>
      </c>
      <c r="AJ470">
        <v>2</v>
      </c>
      <c r="AM470">
        <v>6</v>
      </c>
      <c r="AN470">
        <v>3</v>
      </c>
      <c r="AO470">
        <v>0</v>
      </c>
      <c r="AP470">
        <v>141</v>
      </c>
      <c r="AQ470">
        <v>19</v>
      </c>
      <c r="AS470" s="14">
        <f t="shared" si="35"/>
        <v>23.083333333333332</v>
      </c>
      <c r="AT470" s="15">
        <f t="shared" si="36"/>
        <v>17606.498566666669</v>
      </c>
      <c r="AU470" s="14">
        <f t="shared" si="37"/>
        <v>6.15</v>
      </c>
      <c r="AV470" s="14">
        <f t="shared" si="38"/>
        <v>141.96250000000001</v>
      </c>
      <c r="AW470" s="14">
        <f t="shared" si="39"/>
        <v>141.94999999999999</v>
      </c>
      <c r="BL470" t="s">
        <v>167</v>
      </c>
    </row>
    <row r="471" spans="1:64" x14ac:dyDescent="0.25">
      <c r="A471">
        <v>470</v>
      </c>
      <c r="B471">
        <v>122</v>
      </c>
      <c r="C471" s="2" t="s">
        <v>219</v>
      </c>
      <c r="D471" s="53"/>
      <c r="E471" s="58"/>
      <c r="F471" t="s">
        <v>1173</v>
      </c>
      <c r="G471" t="s">
        <v>200</v>
      </c>
      <c r="H471" t="s">
        <v>1375</v>
      </c>
      <c r="I471" t="s">
        <v>1376</v>
      </c>
      <c r="J471" s="27">
        <v>470</v>
      </c>
      <c r="L471" t="s">
        <v>70</v>
      </c>
      <c r="M471" t="s">
        <v>71</v>
      </c>
      <c r="Q471" t="s">
        <v>1185</v>
      </c>
      <c r="S471" t="s">
        <v>2564</v>
      </c>
      <c r="T471" t="s">
        <v>637</v>
      </c>
      <c r="W471" t="s">
        <v>65</v>
      </c>
      <c r="AA471" t="s">
        <v>290</v>
      </c>
      <c r="AD471" t="s">
        <v>193</v>
      </c>
      <c r="AI471">
        <v>8</v>
      </c>
      <c r="AJ471">
        <v>14</v>
      </c>
      <c r="AM471">
        <v>6</v>
      </c>
      <c r="AN471">
        <v>0</v>
      </c>
      <c r="AO471">
        <v>0</v>
      </c>
      <c r="AP471">
        <v>51</v>
      </c>
      <c r="AQ471">
        <v>10</v>
      </c>
      <c r="AS471" s="14">
        <f t="shared" si="35"/>
        <v>8.5833333333333339</v>
      </c>
      <c r="AT471" s="15">
        <f t="shared" si="36"/>
        <v>6546.8207666666676</v>
      </c>
      <c r="AU471" s="14">
        <f t="shared" si="37"/>
        <v>6</v>
      </c>
      <c r="AV471" s="14">
        <f t="shared" si="38"/>
        <v>51.5</v>
      </c>
      <c r="AW471" s="14">
        <f t="shared" si="39"/>
        <v>51.5</v>
      </c>
    </row>
    <row r="472" spans="1:64" x14ac:dyDescent="0.25">
      <c r="A472">
        <v>471</v>
      </c>
      <c r="B472">
        <v>122</v>
      </c>
      <c r="C472" s="2" t="s">
        <v>219</v>
      </c>
      <c r="D472" s="53"/>
      <c r="E472" s="58"/>
      <c r="F472" t="s">
        <v>1173</v>
      </c>
      <c r="G472" t="s">
        <v>200</v>
      </c>
      <c r="H472" t="s">
        <v>1375</v>
      </c>
      <c r="I472" t="s">
        <v>1376</v>
      </c>
      <c r="J472" s="27">
        <v>471</v>
      </c>
      <c r="L472" t="s">
        <v>70</v>
      </c>
      <c r="M472" t="s">
        <v>71</v>
      </c>
      <c r="Q472" t="s">
        <v>527</v>
      </c>
      <c r="S472" t="s">
        <v>2564</v>
      </c>
      <c r="T472" t="s">
        <v>607</v>
      </c>
      <c r="W472" t="s">
        <v>637</v>
      </c>
      <c r="X472" t="s">
        <v>1379</v>
      </c>
      <c r="AA472" t="s">
        <v>290</v>
      </c>
      <c r="AD472" t="s">
        <v>65</v>
      </c>
      <c r="AI472">
        <v>35</v>
      </c>
      <c r="AJ472">
        <v>17</v>
      </c>
      <c r="AM472">
        <v>6</v>
      </c>
      <c r="AN472">
        <v>0</v>
      </c>
      <c r="AO472">
        <v>0</v>
      </c>
      <c r="AP472">
        <v>214</v>
      </c>
      <c r="AQ472">
        <v>5</v>
      </c>
      <c r="AS472" s="14">
        <f t="shared" si="35"/>
        <v>35.708333333333336</v>
      </c>
      <c r="AT472" s="15">
        <f t="shared" si="36"/>
        <v>27236.045616666666</v>
      </c>
      <c r="AU472" s="14">
        <f t="shared" si="37"/>
        <v>6</v>
      </c>
      <c r="AV472" s="14">
        <f t="shared" si="38"/>
        <v>214.25</v>
      </c>
      <c r="AW472" s="14">
        <f t="shared" si="39"/>
        <v>214.25</v>
      </c>
      <c r="BL472" t="s">
        <v>167</v>
      </c>
    </row>
    <row r="473" spans="1:64" x14ac:dyDescent="0.25">
      <c r="A473">
        <v>472</v>
      </c>
      <c r="B473">
        <v>122</v>
      </c>
      <c r="C473" s="2" t="s">
        <v>219</v>
      </c>
      <c r="D473" s="53"/>
      <c r="E473" s="58"/>
      <c r="F473" t="s">
        <v>1173</v>
      </c>
      <c r="G473" t="s">
        <v>200</v>
      </c>
      <c r="H473" t="s">
        <v>1375</v>
      </c>
      <c r="I473" t="s">
        <v>1376</v>
      </c>
      <c r="J473" s="25">
        <v>472</v>
      </c>
      <c r="L473" t="s">
        <v>599</v>
      </c>
      <c r="M473" t="s">
        <v>851</v>
      </c>
      <c r="Q473" t="s">
        <v>1380</v>
      </c>
      <c r="S473" t="s">
        <v>2564</v>
      </c>
      <c r="T473" t="s">
        <v>616</v>
      </c>
      <c r="W473" t="s">
        <v>637</v>
      </c>
      <c r="AA473" t="s">
        <v>1053</v>
      </c>
      <c r="AD473" t="s">
        <v>296</v>
      </c>
      <c r="AI473">
        <v>67</v>
      </c>
      <c r="AJ473">
        <v>21</v>
      </c>
      <c r="AM473">
        <v>5</v>
      </c>
      <c r="AN473">
        <v>8</v>
      </c>
      <c r="AO473">
        <v>0</v>
      </c>
      <c r="AP473">
        <v>366</v>
      </c>
      <c r="AQ473">
        <v>11</v>
      </c>
      <c r="AS473" s="14">
        <f t="shared" si="35"/>
        <v>67.875</v>
      </c>
      <c r="AT473" s="15">
        <f t="shared" si="36"/>
        <v>51770.73315</v>
      </c>
      <c r="AU473" s="14">
        <f t="shared" si="37"/>
        <v>5.4</v>
      </c>
      <c r="AV473" s="14">
        <f t="shared" si="38"/>
        <v>366.52500000000003</v>
      </c>
      <c r="AW473" s="14">
        <f t="shared" si="39"/>
        <v>366.55</v>
      </c>
    </row>
    <row r="474" spans="1:64" x14ac:dyDescent="0.25">
      <c r="A474">
        <v>473</v>
      </c>
      <c r="B474">
        <v>122</v>
      </c>
      <c r="C474" s="2" t="s">
        <v>219</v>
      </c>
      <c r="D474" s="53"/>
      <c r="E474" s="58"/>
      <c r="F474" t="s">
        <v>1173</v>
      </c>
      <c r="G474" t="s">
        <v>200</v>
      </c>
      <c r="H474" t="s">
        <v>1375</v>
      </c>
      <c r="I474" t="s">
        <v>1376</v>
      </c>
      <c r="J474" s="9">
        <v>473</v>
      </c>
      <c r="L474" t="s">
        <v>70</v>
      </c>
      <c r="M474" t="s">
        <v>71</v>
      </c>
      <c r="Q474" t="s">
        <v>1381</v>
      </c>
      <c r="S474" t="s">
        <v>417</v>
      </c>
      <c r="T474" t="s">
        <v>1053</v>
      </c>
      <c r="W474" t="s">
        <v>1053</v>
      </c>
      <c r="AA474" t="s">
        <v>65</v>
      </c>
      <c r="AD474" t="s">
        <v>149</v>
      </c>
      <c r="AI474">
        <v>22</v>
      </c>
      <c r="AJ474">
        <v>18</v>
      </c>
      <c r="AM474">
        <v>6</v>
      </c>
      <c r="AN474">
        <v>15</v>
      </c>
      <c r="AO474">
        <v>0</v>
      </c>
      <c r="AP474">
        <v>153</v>
      </c>
      <c r="AQ474">
        <v>11</v>
      </c>
      <c r="AS474" s="14">
        <f t="shared" si="35"/>
        <v>22.75</v>
      </c>
      <c r="AT474" s="15">
        <f t="shared" si="36"/>
        <v>17352.253100000002</v>
      </c>
      <c r="AU474" s="14">
        <f t="shared" si="37"/>
        <v>6.75</v>
      </c>
      <c r="AV474" s="14">
        <f t="shared" si="38"/>
        <v>153.5625</v>
      </c>
      <c r="AW474" s="14">
        <f t="shared" si="39"/>
        <v>153.55000000000001</v>
      </c>
    </row>
    <row r="475" spans="1:64" x14ac:dyDescent="0.25">
      <c r="A475">
        <v>474</v>
      </c>
      <c r="B475">
        <v>122</v>
      </c>
      <c r="C475" s="2" t="s">
        <v>219</v>
      </c>
      <c r="D475" s="53"/>
      <c r="E475" s="58"/>
      <c r="F475" t="s">
        <v>1173</v>
      </c>
      <c r="G475" t="s">
        <v>200</v>
      </c>
      <c r="H475" t="s">
        <v>1375</v>
      </c>
      <c r="I475" t="s">
        <v>1376</v>
      </c>
      <c r="J475" s="25">
        <v>474</v>
      </c>
      <c r="L475" t="s">
        <v>70</v>
      </c>
      <c r="M475" t="s">
        <v>71</v>
      </c>
      <c r="Q475" t="s">
        <v>585</v>
      </c>
      <c r="S475" t="s">
        <v>2564</v>
      </c>
      <c r="T475" t="s">
        <v>637</v>
      </c>
      <c r="W475" t="s">
        <v>607</v>
      </c>
      <c r="AA475" t="s">
        <v>65</v>
      </c>
      <c r="AB475" t="s">
        <v>1382</v>
      </c>
      <c r="AD475" t="s">
        <v>193</v>
      </c>
      <c r="AE475" t="s">
        <v>637</v>
      </c>
      <c r="AF475" t="s">
        <v>607</v>
      </c>
      <c r="AI475">
        <v>14</v>
      </c>
      <c r="AJ475">
        <v>9</v>
      </c>
      <c r="AM475">
        <v>6</v>
      </c>
      <c r="AN475">
        <v>3</v>
      </c>
      <c r="AO475">
        <v>0</v>
      </c>
      <c r="AP475">
        <v>88</v>
      </c>
      <c r="AQ475">
        <v>8</v>
      </c>
      <c r="AS475" s="14">
        <f t="shared" si="35"/>
        <v>14.375</v>
      </c>
      <c r="AT475" s="15">
        <f t="shared" si="36"/>
        <v>10964.33575</v>
      </c>
      <c r="AU475" s="14">
        <f t="shared" si="37"/>
        <v>6.15</v>
      </c>
      <c r="AV475" s="14">
        <f t="shared" si="38"/>
        <v>88.40625</v>
      </c>
      <c r="AW475" s="14">
        <f t="shared" si="39"/>
        <v>88.4</v>
      </c>
    </row>
    <row r="476" spans="1:64" x14ac:dyDescent="0.25">
      <c r="A476">
        <v>475</v>
      </c>
      <c r="B476">
        <v>123</v>
      </c>
      <c r="C476" s="2" t="s">
        <v>219</v>
      </c>
      <c r="D476" s="53"/>
      <c r="E476" s="58"/>
      <c r="F476" t="s">
        <v>1173</v>
      </c>
      <c r="G476" t="s">
        <v>200</v>
      </c>
      <c r="H476" t="s">
        <v>1375</v>
      </c>
      <c r="I476" t="s">
        <v>1376</v>
      </c>
      <c r="J476" s="29">
        <v>475</v>
      </c>
      <c r="L476" t="s">
        <v>1383</v>
      </c>
      <c r="M476" t="s">
        <v>93</v>
      </c>
      <c r="Q476" t="s">
        <v>511</v>
      </c>
      <c r="S476" t="s">
        <v>2565</v>
      </c>
      <c r="T476" t="s">
        <v>296</v>
      </c>
      <c r="W476" t="s">
        <v>1384</v>
      </c>
      <c r="AA476" t="s">
        <v>324</v>
      </c>
      <c r="AD476" t="s">
        <v>149</v>
      </c>
      <c r="AI476">
        <v>13</v>
      </c>
      <c r="AJ476">
        <v>6</v>
      </c>
      <c r="AM476">
        <v>4</v>
      </c>
      <c r="AN476">
        <v>5</v>
      </c>
      <c r="AO476">
        <v>6</v>
      </c>
      <c r="AP476">
        <v>56</v>
      </c>
      <c r="AQ476">
        <v>13</v>
      </c>
      <c r="AS476" s="14">
        <f t="shared" si="35"/>
        <v>13.25</v>
      </c>
      <c r="AT476" s="15">
        <f t="shared" si="36"/>
        <v>10106.257299999999</v>
      </c>
      <c r="AU476" s="14">
        <f t="shared" si="37"/>
        <v>4.2750000000000004</v>
      </c>
      <c r="AV476" s="14">
        <f t="shared" si="38"/>
        <v>56.643750000000004</v>
      </c>
      <c r="AW476" s="14">
        <f t="shared" si="39"/>
        <v>56.65</v>
      </c>
    </row>
    <row r="477" spans="1:64" x14ac:dyDescent="0.25">
      <c r="A477">
        <v>476</v>
      </c>
      <c r="B477">
        <v>123</v>
      </c>
      <c r="C477" s="2" t="s">
        <v>219</v>
      </c>
      <c r="D477" s="53"/>
      <c r="E477" s="58"/>
      <c r="F477" t="s">
        <v>1173</v>
      </c>
      <c r="G477" t="s">
        <v>200</v>
      </c>
      <c r="H477" t="s">
        <v>1375</v>
      </c>
      <c r="I477" t="s">
        <v>1376</v>
      </c>
      <c r="J477" s="27">
        <v>476</v>
      </c>
      <c r="L477" t="s">
        <v>70</v>
      </c>
      <c r="M477" t="s">
        <v>636</v>
      </c>
      <c r="N477" t="s">
        <v>86</v>
      </c>
      <c r="Q477" t="s">
        <v>1385</v>
      </c>
      <c r="R477" t="s">
        <v>1386</v>
      </c>
      <c r="S477" t="s">
        <v>2564</v>
      </c>
      <c r="T477" t="s">
        <v>637</v>
      </c>
      <c r="U477" t="s">
        <v>290</v>
      </c>
      <c r="V477" t="s">
        <v>565</v>
      </c>
      <c r="W477" t="s">
        <v>65</v>
      </c>
      <c r="AA477" t="s">
        <v>582</v>
      </c>
      <c r="AD477" t="s">
        <v>65</v>
      </c>
      <c r="AE477" t="s">
        <v>565</v>
      </c>
      <c r="AF477" t="s">
        <v>544</v>
      </c>
      <c r="AI477">
        <v>56</v>
      </c>
      <c r="AJ477">
        <v>13</v>
      </c>
      <c r="AM477">
        <v>10</v>
      </c>
      <c r="AN477">
        <v>3</v>
      </c>
      <c r="AO477">
        <v>9</v>
      </c>
      <c r="AP477">
        <v>576</v>
      </c>
      <c r="AQ477">
        <v>0</v>
      </c>
      <c r="AS477" s="14">
        <f t="shared" si="35"/>
        <v>56.541666666666664</v>
      </c>
      <c r="AT477" s="15">
        <f t="shared" si="36"/>
        <v>43126.38728333333</v>
      </c>
      <c r="AU477" s="14">
        <f t="shared" si="37"/>
        <v>10.1875</v>
      </c>
      <c r="AV477" s="14">
        <f t="shared" si="38"/>
        <v>576.01822916666663</v>
      </c>
      <c r="AW477" s="14">
        <f t="shared" si="39"/>
        <v>576</v>
      </c>
    </row>
    <row r="478" spans="1:64" x14ac:dyDescent="0.25">
      <c r="A478">
        <v>477</v>
      </c>
      <c r="B478">
        <v>123</v>
      </c>
      <c r="C478" s="2" t="s">
        <v>219</v>
      </c>
      <c r="D478" s="53"/>
      <c r="E478" s="58"/>
      <c r="F478" t="s">
        <v>1173</v>
      </c>
      <c r="G478" t="s">
        <v>200</v>
      </c>
      <c r="H478" t="s">
        <v>1375</v>
      </c>
      <c r="I478" t="s">
        <v>1376</v>
      </c>
      <c r="J478" s="27">
        <v>477</v>
      </c>
      <c r="L478" t="s">
        <v>12</v>
      </c>
      <c r="O478" t="s">
        <v>86</v>
      </c>
      <c r="P478">
        <v>476</v>
      </c>
      <c r="S478" t="s">
        <v>2564</v>
      </c>
      <c r="AR478">
        <v>80</v>
      </c>
      <c r="AS478" s="14">
        <f t="shared" si="35"/>
        <v>0</v>
      </c>
      <c r="AT478" s="15">
        <f t="shared" si="36"/>
        <v>0</v>
      </c>
      <c r="AU478" s="14">
        <f t="shared" si="37"/>
        <v>0</v>
      </c>
      <c r="AV478" s="14">
        <f t="shared" si="38"/>
        <v>0</v>
      </c>
      <c r="AW478" s="14">
        <f t="shared" si="39"/>
        <v>0</v>
      </c>
    </row>
    <row r="479" spans="1:64" x14ac:dyDescent="0.25">
      <c r="A479">
        <v>478</v>
      </c>
      <c r="B479">
        <v>123</v>
      </c>
      <c r="C479" s="2" t="s">
        <v>219</v>
      </c>
      <c r="D479" s="53"/>
      <c r="E479" s="58"/>
      <c r="F479" t="s">
        <v>1173</v>
      </c>
      <c r="G479" t="s">
        <v>200</v>
      </c>
      <c r="H479" t="s">
        <v>1375</v>
      </c>
      <c r="I479" t="s">
        <v>1376</v>
      </c>
      <c r="J479" s="27">
        <v>478</v>
      </c>
      <c r="K479" t="s">
        <v>1849</v>
      </c>
      <c r="L479" t="s">
        <v>70</v>
      </c>
      <c r="M479" t="s">
        <v>71</v>
      </c>
      <c r="Q479" t="s">
        <v>1387</v>
      </c>
      <c r="S479" t="s">
        <v>2565</v>
      </c>
      <c r="T479" t="s">
        <v>159</v>
      </c>
      <c r="W479" t="s">
        <v>324</v>
      </c>
      <c r="AA479" t="s">
        <v>493</v>
      </c>
      <c r="AD479" t="s">
        <v>65</v>
      </c>
      <c r="AI479">
        <v>10</v>
      </c>
      <c r="AJ479">
        <v>12</v>
      </c>
      <c r="AM479">
        <v>5</v>
      </c>
      <c r="AN479">
        <v>0</v>
      </c>
      <c r="AO479">
        <v>6</v>
      </c>
      <c r="AP479">
        <v>52</v>
      </c>
      <c r="AQ479">
        <v>15</v>
      </c>
      <c r="AS479" s="14">
        <f t="shared" si="35"/>
        <v>10.5</v>
      </c>
      <c r="AT479" s="15">
        <f t="shared" si="36"/>
        <v>8008.7322000000004</v>
      </c>
      <c r="AU479" s="14">
        <f t="shared" si="37"/>
        <v>5.0250000000000004</v>
      </c>
      <c r="AV479" s="14">
        <f t="shared" si="38"/>
        <v>52.762500000000003</v>
      </c>
      <c r="AW479" s="14">
        <f t="shared" si="39"/>
        <v>52.75</v>
      </c>
    </row>
    <row r="480" spans="1:64" x14ac:dyDescent="0.25">
      <c r="A480">
        <v>479</v>
      </c>
      <c r="B480">
        <v>123</v>
      </c>
      <c r="C480" s="2" t="s">
        <v>219</v>
      </c>
      <c r="D480" s="53"/>
      <c r="E480" s="58"/>
      <c r="F480" t="s">
        <v>1173</v>
      </c>
      <c r="G480" t="s">
        <v>200</v>
      </c>
      <c r="H480" t="s">
        <v>1375</v>
      </c>
      <c r="I480" t="s">
        <v>1376</v>
      </c>
      <c r="J480" s="27">
        <v>479</v>
      </c>
      <c r="L480" t="s">
        <v>11</v>
      </c>
      <c r="N480" t="s">
        <v>86</v>
      </c>
      <c r="S480" t="s">
        <v>2564</v>
      </c>
      <c r="T480" t="s">
        <v>637</v>
      </c>
      <c r="W480" t="s">
        <v>117</v>
      </c>
      <c r="AA480" t="s">
        <v>607</v>
      </c>
      <c r="AD480" t="s">
        <v>65</v>
      </c>
      <c r="AI480">
        <v>5</v>
      </c>
      <c r="AJ480">
        <v>12</v>
      </c>
      <c r="AM480">
        <v>10</v>
      </c>
      <c r="AN480">
        <v>10</v>
      </c>
      <c r="AO480">
        <v>0</v>
      </c>
      <c r="AP480">
        <v>57</v>
      </c>
      <c r="AQ480">
        <v>15</v>
      </c>
      <c r="AS480" s="14">
        <f t="shared" si="35"/>
        <v>5.5</v>
      </c>
      <c r="AT480" s="15">
        <f t="shared" si="36"/>
        <v>4195.0501999999997</v>
      </c>
      <c r="AU480" s="14">
        <f t="shared" si="37"/>
        <v>10.5</v>
      </c>
      <c r="AV480" s="14">
        <f t="shared" si="38"/>
        <v>57.75</v>
      </c>
      <c r="AW480" s="14">
        <f t="shared" si="39"/>
        <v>57.75</v>
      </c>
      <c r="BL480" t="s">
        <v>117</v>
      </c>
    </row>
    <row r="481" spans="1:71" x14ac:dyDescent="0.25">
      <c r="A481" s="63">
        <v>480</v>
      </c>
      <c r="B481">
        <v>124</v>
      </c>
      <c r="C481" s="2" t="s">
        <v>219</v>
      </c>
      <c r="D481" s="53"/>
      <c r="E481" s="58"/>
      <c r="F481" t="s">
        <v>1173</v>
      </c>
      <c r="G481" t="s">
        <v>200</v>
      </c>
      <c r="H481" t="s">
        <v>1375</v>
      </c>
      <c r="I481" t="s">
        <v>1376</v>
      </c>
      <c r="J481" s="69">
        <v>480</v>
      </c>
      <c r="L481" s="63" t="s">
        <v>12</v>
      </c>
      <c r="M481" s="63"/>
      <c r="O481" t="s">
        <v>86</v>
      </c>
      <c r="P481">
        <v>479</v>
      </c>
      <c r="S481" t="s">
        <v>2564</v>
      </c>
      <c r="AR481">
        <v>80</v>
      </c>
      <c r="AS481" s="14">
        <f t="shared" si="35"/>
        <v>0</v>
      </c>
      <c r="AT481" s="15">
        <f t="shared" si="36"/>
        <v>0</v>
      </c>
      <c r="AU481" s="14">
        <f t="shared" si="37"/>
        <v>0</v>
      </c>
      <c r="AV481" s="14">
        <f t="shared" si="38"/>
        <v>0</v>
      </c>
      <c r="AW481" s="14">
        <f t="shared" si="39"/>
        <v>0</v>
      </c>
      <c r="AX481" t="s">
        <v>1881</v>
      </c>
      <c r="AY481" t="s">
        <v>1388</v>
      </c>
      <c r="AZ481" s="12">
        <f>SUM(AS469:AS481)</f>
        <v>280.79166666666669</v>
      </c>
      <c r="BA481" t="s">
        <v>1389</v>
      </c>
      <c r="BB481">
        <v>160</v>
      </c>
      <c r="BC481" s="12">
        <f>SUM(AV469:AV481)</f>
        <v>1878.7276041666667</v>
      </c>
      <c r="BD481">
        <v>26</v>
      </c>
      <c r="BE481">
        <v>4</v>
      </c>
      <c r="BF481">
        <v>2</v>
      </c>
      <c r="BG481">
        <v>3</v>
      </c>
      <c r="BH481" s="12">
        <f>BD481+BF481+(BE481+BG481)/12</f>
        <v>28.583333333333332</v>
      </c>
    </row>
    <row r="482" spans="1:71" x14ac:dyDescent="0.25">
      <c r="A482">
        <v>481</v>
      </c>
      <c r="B482">
        <v>125</v>
      </c>
      <c r="C482" s="2" t="s">
        <v>219</v>
      </c>
      <c r="D482" s="53">
        <v>61</v>
      </c>
      <c r="E482" s="58">
        <v>61</v>
      </c>
      <c r="F482" t="s">
        <v>1390</v>
      </c>
      <c r="H482" t="s">
        <v>1391</v>
      </c>
      <c r="I482" t="s">
        <v>1392</v>
      </c>
      <c r="J482" s="27">
        <v>481</v>
      </c>
      <c r="L482" t="s">
        <v>100</v>
      </c>
      <c r="M482" t="s">
        <v>100</v>
      </c>
      <c r="Q482" t="s">
        <v>181</v>
      </c>
      <c r="S482" t="s">
        <v>2564</v>
      </c>
      <c r="T482" t="s">
        <v>259</v>
      </c>
      <c r="W482" t="s">
        <v>117</v>
      </c>
      <c r="AA482" t="s">
        <v>607</v>
      </c>
      <c r="AB482" t="s">
        <v>259</v>
      </c>
      <c r="AD482" t="s">
        <v>259</v>
      </c>
      <c r="AE482" t="s">
        <v>193</v>
      </c>
      <c r="AF482" t="s">
        <v>102</v>
      </c>
      <c r="AI482">
        <v>46</v>
      </c>
      <c r="AJ482">
        <v>16</v>
      </c>
      <c r="AM482">
        <v>6</v>
      </c>
      <c r="AN482">
        <v>3</v>
      </c>
      <c r="AO482">
        <v>0</v>
      </c>
      <c r="AP482">
        <v>287</v>
      </c>
      <c r="AQ482">
        <v>0</v>
      </c>
      <c r="AS482" s="14">
        <f t="shared" si="35"/>
        <v>46.666666666666664</v>
      </c>
      <c r="AT482" s="15">
        <f t="shared" si="36"/>
        <v>35594.365333333335</v>
      </c>
      <c r="AU482" s="14">
        <f t="shared" si="37"/>
        <v>6.15</v>
      </c>
      <c r="AV482" s="14">
        <f t="shared" si="38"/>
        <v>287</v>
      </c>
      <c r="AW482" s="14">
        <f t="shared" si="39"/>
        <v>287</v>
      </c>
      <c r="BL482" t="s">
        <v>117</v>
      </c>
      <c r="BQ482" t="s">
        <v>218</v>
      </c>
    </row>
    <row r="483" spans="1:71" x14ac:dyDescent="0.25">
      <c r="A483">
        <v>482</v>
      </c>
      <c r="B483">
        <v>125</v>
      </c>
      <c r="C483" s="2" t="s">
        <v>219</v>
      </c>
      <c r="D483" s="53"/>
      <c r="E483" s="58"/>
      <c r="F483" t="s">
        <v>1390</v>
      </c>
      <c r="H483" t="s">
        <v>1391</v>
      </c>
      <c r="I483" t="s">
        <v>1392</v>
      </c>
      <c r="J483" s="27">
        <v>482</v>
      </c>
      <c r="L483" t="s">
        <v>11</v>
      </c>
      <c r="N483" t="s">
        <v>86</v>
      </c>
      <c r="S483" t="s">
        <v>2564</v>
      </c>
      <c r="T483" t="s">
        <v>551</v>
      </c>
      <c r="W483" t="s">
        <v>102</v>
      </c>
      <c r="AA483" t="s">
        <v>65</v>
      </c>
      <c r="AD483" t="s">
        <v>114</v>
      </c>
      <c r="AI483">
        <v>2</v>
      </c>
      <c r="AJ483">
        <v>22</v>
      </c>
      <c r="AM483">
        <v>10</v>
      </c>
      <c r="AN483">
        <v>10</v>
      </c>
      <c r="AO483">
        <v>0</v>
      </c>
      <c r="AP483">
        <v>30</v>
      </c>
      <c r="AQ483">
        <v>13</v>
      </c>
      <c r="AS483" s="14">
        <f t="shared" si="35"/>
        <v>2.9166666666666665</v>
      </c>
      <c r="AT483" s="15">
        <f t="shared" si="36"/>
        <v>2224.6478333333334</v>
      </c>
      <c r="AU483" s="14">
        <f t="shared" si="37"/>
        <v>10.5</v>
      </c>
      <c r="AV483" s="14">
        <f t="shared" si="38"/>
        <v>30.625</v>
      </c>
      <c r="AW483" s="14">
        <f t="shared" si="39"/>
        <v>30.65</v>
      </c>
      <c r="BL483" t="s">
        <v>117</v>
      </c>
      <c r="BP483" t="s">
        <v>246</v>
      </c>
      <c r="BQ483" t="s">
        <v>78</v>
      </c>
    </row>
    <row r="484" spans="1:71" x14ac:dyDescent="0.25">
      <c r="A484">
        <v>483</v>
      </c>
      <c r="B484">
        <v>125</v>
      </c>
      <c r="C484" s="2" t="s">
        <v>219</v>
      </c>
      <c r="D484" s="53"/>
      <c r="E484" s="58"/>
      <c r="F484" t="s">
        <v>1390</v>
      </c>
      <c r="H484" t="s">
        <v>1391</v>
      </c>
      <c r="I484" t="s">
        <v>1392</v>
      </c>
      <c r="J484" s="27">
        <v>483</v>
      </c>
      <c r="L484" s="63" t="s">
        <v>12</v>
      </c>
      <c r="M484" s="63"/>
      <c r="O484" t="s">
        <v>86</v>
      </c>
      <c r="P484">
        <v>482</v>
      </c>
      <c r="S484" t="s">
        <v>2564</v>
      </c>
      <c r="AR484">
        <v>50</v>
      </c>
      <c r="AS484" s="14">
        <f t="shared" si="35"/>
        <v>0</v>
      </c>
      <c r="AT484" s="15">
        <f t="shared" si="36"/>
        <v>0</v>
      </c>
      <c r="AU484" s="14">
        <f t="shared" si="37"/>
        <v>0</v>
      </c>
      <c r="AV484" s="14">
        <f t="shared" si="38"/>
        <v>0</v>
      </c>
      <c r="AW484" s="14">
        <f t="shared" si="39"/>
        <v>0</v>
      </c>
      <c r="AX484" t="s">
        <v>1882</v>
      </c>
      <c r="AY484" t="s">
        <v>1393</v>
      </c>
      <c r="AZ484" s="12">
        <f>SUM(AS482:AS484)</f>
        <v>49.583333333333329</v>
      </c>
      <c r="BA484" t="s">
        <v>1394</v>
      </c>
      <c r="BB484">
        <v>50</v>
      </c>
      <c r="BC484" s="12">
        <f>SUM(AV482:AV484)</f>
        <v>317.625</v>
      </c>
      <c r="BD484">
        <v>4</v>
      </c>
      <c r="BE484">
        <v>5</v>
      </c>
      <c r="BF484">
        <v>0</v>
      </c>
      <c r="BG484">
        <v>9</v>
      </c>
      <c r="BH484" s="12">
        <f>BD484+BF484+(BE484+BG484)/12</f>
        <v>5.166666666666667</v>
      </c>
    </row>
    <row r="485" spans="1:71" x14ac:dyDescent="0.25">
      <c r="A485">
        <v>484</v>
      </c>
      <c r="B485">
        <v>127</v>
      </c>
      <c r="C485" s="7" t="s">
        <v>1395</v>
      </c>
      <c r="D485" s="53">
        <v>62</v>
      </c>
      <c r="E485" s="58">
        <v>1</v>
      </c>
      <c r="F485" t="s">
        <v>445</v>
      </c>
      <c r="H485" t="s">
        <v>1396</v>
      </c>
      <c r="I485" t="s">
        <v>1397</v>
      </c>
      <c r="J485" s="27">
        <v>484</v>
      </c>
      <c r="L485" t="s">
        <v>1399</v>
      </c>
      <c r="M485" t="s">
        <v>1400</v>
      </c>
      <c r="N485" t="s">
        <v>86</v>
      </c>
      <c r="Q485" t="s">
        <v>100</v>
      </c>
      <c r="S485" t="s">
        <v>2564</v>
      </c>
      <c r="T485" t="s">
        <v>296</v>
      </c>
      <c r="W485" t="s">
        <v>224</v>
      </c>
      <c r="AA485" t="s">
        <v>482</v>
      </c>
      <c r="AB485" t="s">
        <v>1401</v>
      </c>
      <c r="AD485" t="s">
        <v>102</v>
      </c>
      <c r="AI485">
        <v>6</v>
      </c>
      <c r="AJ485">
        <v>0</v>
      </c>
      <c r="AM485">
        <v>7</v>
      </c>
      <c r="AN485">
        <v>17</v>
      </c>
      <c r="AO485">
        <v>6</v>
      </c>
      <c r="AP485">
        <v>47</v>
      </c>
      <c r="AQ485">
        <v>5</v>
      </c>
      <c r="AS485" s="14">
        <f t="shared" si="35"/>
        <v>6</v>
      </c>
      <c r="AT485" s="15">
        <f t="shared" si="36"/>
        <v>4576.4184000000005</v>
      </c>
      <c r="AU485" s="14">
        <f t="shared" si="37"/>
        <v>7.875</v>
      </c>
      <c r="AV485" s="14">
        <f t="shared" si="38"/>
        <v>47.25</v>
      </c>
      <c r="AW485" s="14">
        <f t="shared" si="39"/>
        <v>47.25</v>
      </c>
      <c r="BL485" t="s">
        <v>669</v>
      </c>
      <c r="BQ485" t="s">
        <v>218</v>
      </c>
    </row>
    <row r="486" spans="1:71" x14ac:dyDescent="0.25">
      <c r="A486" s="63">
        <v>485</v>
      </c>
      <c r="B486">
        <v>127</v>
      </c>
      <c r="C486" s="7" t="s">
        <v>1395</v>
      </c>
      <c r="D486" s="53"/>
      <c r="E486" s="58"/>
      <c r="F486" t="s">
        <v>445</v>
      </c>
      <c r="H486" t="s">
        <v>1396</v>
      </c>
      <c r="I486" t="s">
        <v>1397</v>
      </c>
      <c r="J486" s="69">
        <v>485</v>
      </c>
      <c r="L486" t="s">
        <v>12</v>
      </c>
      <c r="O486" t="s">
        <v>86</v>
      </c>
      <c r="P486">
        <v>484</v>
      </c>
      <c r="S486" t="s">
        <v>2564</v>
      </c>
      <c r="AR486">
        <v>30</v>
      </c>
      <c r="AS486" s="14">
        <f t="shared" si="35"/>
        <v>0</v>
      </c>
      <c r="AT486" s="15">
        <f t="shared" si="36"/>
        <v>0</v>
      </c>
      <c r="AU486" s="14">
        <f t="shared" si="37"/>
        <v>0</v>
      </c>
      <c r="AV486" s="14">
        <f t="shared" si="38"/>
        <v>0</v>
      </c>
      <c r="AW486" s="14">
        <f t="shared" si="39"/>
        <v>0</v>
      </c>
      <c r="AX486" t="s">
        <v>1796</v>
      </c>
      <c r="AY486" t="s">
        <v>1402</v>
      </c>
      <c r="AZ486" s="12">
        <f>SUM(AS485:AS486)</f>
        <v>6</v>
      </c>
      <c r="BA486" t="s">
        <v>1403</v>
      </c>
      <c r="BB486">
        <v>30</v>
      </c>
      <c r="BC486" s="12">
        <f>SUM(AV485:AV486)</f>
        <v>47.25</v>
      </c>
      <c r="BD486">
        <v>0</v>
      </c>
      <c r="BE486">
        <v>8</v>
      </c>
      <c r="BF486">
        <v>0</v>
      </c>
      <c r="BG486">
        <v>5</v>
      </c>
      <c r="BH486" s="12">
        <f>BD486+BF486+(BE486+BG486)/12</f>
        <v>1.0833333333333333</v>
      </c>
    </row>
    <row r="487" spans="1:71" x14ac:dyDescent="0.25">
      <c r="A487">
        <v>486</v>
      </c>
      <c r="B487">
        <v>127</v>
      </c>
      <c r="C487" s="7" t="s">
        <v>1395</v>
      </c>
      <c r="D487" s="53">
        <v>63</v>
      </c>
      <c r="E487" s="58">
        <v>2</v>
      </c>
      <c r="F487" t="s">
        <v>1398</v>
      </c>
      <c r="H487" t="s">
        <v>68</v>
      </c>
      <c r="J487" s="31">
        <v>486</v>
      </c>
      <c r="L487" t="s">
        <v>678</v>
      </c>
      <c r="M487" t="s">
        <v>679</v>
      </c>
      <c r="Q487" t="s">
        <v>557</v>
      </c>
      <c r="S487" t="s">
        <v>2565</v>
      </c>
      <c r="T487" t="s">
        <v>65</v>
      </c>
      <c r="W487" t="s">
        <v>1404</v>
      </c>
      <c r="AA487" t="s">
        <v>1406</v>
      </c>
      <c r="AD487" t="s">
        <v>296</v>
      </c>
      <c r="AI487">
        <v>3</v>
      </c>
      <c r="AJ487">
        <v>12</v>
      </c>
      <c r="AM487">
        <v>3</v>
      </c>
      <c r="AN487">
        <v>0</v>
      </c>
      <c r="AO487">
        <v>0</v>
      </c>
      <c r="AP487">
        <v>10</v>
      </c>
      <c r="AQ487">
        <v>10</v>
      </c>
      <c r="AS487" s="14">
        <f t="shared" si="35"/>
        <v>3.5</v>
      </c>
      <c r="AT487" s="15">
        <f t="shared" si="36"/>
        <v>2669.5774000000001</v>
      </c>
      <c r="AU487" s="14">
        <f t="shared" si="37"/>
        <v>3</v>
      </c>
      <c r="AV487" s="14">
        <f t="shared" si="38"/>
        <v>10.5</v>
      </c>
      <c r="AW487" s="14">
        <f t="shared" si="39"/>
        <v>10.5</v>
      </c>
      <c r="AX487" t="s">
        <v>1797</v>
      </c>
      <c r="AY487" t="s">
        <v>1408</v>
      </c>
      <c r="AZ487" s="12">
        <f>SUM(AS487:AS487)</f>
        <v>3.5</v>
      </c>
      <c r="BA487" t="s">
        <v>1409</v>
      </c>
      <c r="BB487">
        <v>0</v>
      </c>
      <c r="BC487" s="12">
        <f>SUM(AV487:AV487)</f>
        <v>10.5</v>
      </c>
      <c r="BD487">
        <v>0</v>
      </c>
      <c r="BE487">
        <v>2</v>
      </c>
      <c r="BF487">
        <v>0</v>
      </c>
      <c r="BG487">
        <v>0</v>
      </c>
      <c r="BH487" s="12">
        <f>BD487+BF487+(BE487+BG487)/12</f>
        <v>0.16666666666666666</v>
      </c>
    </row>
    <row r="488" spans="1:71" x14ac:dyDescent="0.25">
      <c r="A488">
        <v>487</v>
      </c>
      <c r="B488">
        <v>128</v>
      </c>
      <c r="C488" s="7" t="s">
        <v>1395</v>
      </c>
      <c r="D488" s="53">
        <v>64</v>
      </c>
      <c r="E488" s="58">
        <v>3</v>
      </c>
      <c r="F488" t="s">
        <v>1415</v>
      </c>
      <c r="H488" t="s">
        <v>1416</v>
      </c>
      <c r="I488" t="s">
        <v>1417</v>
      </c>
      <c r="J488" s="27" t="s">
        <v>1414</v>
      </c>
      <c r="K488" t="s">
        <v>86</v>
      </c>
      <c r="L488" t="s">
        <v>100</v>
      </c>
      <c r="M488" t="s">
        <v>1525</v>
      </c>
      <c r="Q488" t="s">
        <v>1418</v>
      </c>
      <c r="S488" t="s">
        <v>2565</v>
      </c>
      <c r="T488" t="s">
        <v>263</v>
      </c>
      <c r="W488" t="s">
        <v>1420</v>
      </c>
      <c r="AA488" t="s">
        <v>1421</v>
      </c>
      <c r="AD488" t="s">
        <v>159</v>
      </c>
      <c r="AE488" t="s">
        <v>760</v>
      </c>
      <c r="AI488">
        <v>12</v>
      </c>
      <c r="AJ488">
        <v>0</v>
      </c>
      <c r="AK488">
        <v>18</v>
      </c>
      <c r="AL488">
        <v>7</v>
      </c>
      <c r="AM488">
        <v>3</v>
      </c>
      <c r="AN488">
        <v>7</v>
      </c>
      <c r="AO488">
        <v>0</v>
      </c>
      <c r="AP488">
        <v>40</v>
      </c>
      <c r="AQ488">
        <v>4</v>
      </c>
      <c r="AS488" s="14">
        <f t="shared" si="35"/>
        <v>12</v>
      </c>
      <c r="AT488" s="15">
        <f t="shared" si="36"/>
        <v>9152.8368000000009</v>
      </c>
      <c r="AU488" s="14">
        <f t="shared" si="37"/>
        <v>3.35</v>
      </c>
      <c r="AV488" s="14">
        <f t="shared" si="38"/>
        <v>40.200000000000003</v>
      </c>
      <c r="AW488" s="14">
        <f t="shared" si="39"/>
        <v>40.200000000000003</v>
      </c>
      <c r="AX488" t="s">
        <v>1798</v>
      </c>
      <c r="AY488" t="s">
        <v>1150</v>
      </c>
      <c r="AZ488" s="12">
        <f>SUM(AS488:AS488)</f>
        <v>12</v>
      </c>
      <c r="BA488" t="s">
        <v>1422</v>
      </c>
      <c r="BB488">
        <v>0</v>
      </c>
      <c r="BC488" s="12">
        <f>SUM(AV488:AV488)</f>
        <v>40.200000000000003</v>
      </c>
      <c r="BD488">
        <v>0</v>
      </c>
      <c r="BE488">
        <v>7</v>
      </c>
      <c r="BF488">
        <v>0</v>
      </c>
      <c r="BG488">
        <v>0</v>
      </c>
      <c r="BH488" s="12">
        <f>BD488+BF488+(BE488+BG488)/12</f>
        <v>0.58333333333333337</v>
      </c>
    </row>
    <row r="489" spans="1:71" x14ac:dyDescent="0.25">
      <c r="A489">
        <v>488</v>
      </c>
      <c r="B489">
        <v>128</v>
      </c>
      <c r="C489" s="7" t="s">
        <v>1395</v>
      </c>
      <c r="D489" s="53">
        <v>65</v>
      </c>
      <c r="E489" s="58">
        <v>4</v>
      </c>
      <c r="F489" t="s">
        <v>1424</v>
      </c>
      <c r="H489" t="s">
        <v>1416</v>
      </c>
      <c r="I489" t="s">
        <v>1423</v>
      </c>
      <c r="J489" s="25">
        <v>488</v>
      </c>
      <c r="L489" t="s">
        <v>171</v>
      </c>
      <c r="M489" t="s">
        <v>93</v>
      </c>
      <c r="Q489" t="s">
        <v>511</v>
      </c>
      <c r="S489" t="s">
        <v>2565</v>
      </c>
      <c r="T489" t="s">
        <v>1425</v>
      </c>
      <c r="W489" t="s">
        <v>102</v>
      </c>
      <c r="AA489" t="s">
        <v>259</v>
      </c>
      <c r="AD489" t="s">
        <v>174</v>
      </c>
      <c r="AI489">
        <v>5</v>
      </c>
      <c r="AJ489">
        <v>0</v>
      </c>
      <c r="AM489">
        <v>3</v>
      </c>
      <c r="AN489">
        <v>7</v>
      </c>
      <c r="AO489">
        <v>0</v>
      </c>
      <c r="AP489">
        <v>16</v>
      </c>
      <c r="AQ489">
        <v>15</v>
      </c>
      <c r="AS489" s="14">
        <f t="shared" si="35"/>
        <v>5</v>
      </c>
      <c r="AT489" s="15">
        <f t="shared" si="36"/>
        <v>3813.6819999999998</v>
      </c>
      <c r="AU489" s="14">
        <f t="shared" si="37"/>
        <v>3.35</v>
      </c>
      <c r="AV489" s="14">
        <f t="shared" si="38"/>
        <v>16.75</v>
      </c>
      <c r="AW489" s="14">
        <f t="shared" si="39"/>
        <v>16.75</v>
      </c>
      <c r="AX489" t="s">
        <v>1799</v>
      </c>
      <c r="AY489" t="s">
        <v>1430</v>
      </c>
      <c r="AZ489" s="12">
        <f>SUM(AS489:AS489)</f>
        <v>5</v>
      </c>
      <c r="BA489" t="s">
        <v>1431</v>
      </c>
      <c r="BB489">
        <v>0</v>
      </c>
      <c r="BC489" s="12">
        <f>SUM(AV489:AV489)</f>
        <v>16.75</v>
      </c>
      <c r="BD489">
        <v>0</v>
      </c>
      <c r="BE489">
        <v>3</v>
      </c>
      <c r="BF489">
        <v>0</v>
      </c>
      <c r="BG489">
        <v>0</v>
      </c>
      <c r="BH489" s="12">
        <f>BD489+BF489+(BE489+BG489)/12</f>
        <v>0.25</v>
      </c>
    </row>
    <row r="490" spans="1:71" x14ac:dyDescent="0.25">
      <c r="A490">
        <v>489</v>
      </c>
      <c r="B490">
        <v>129</v>
      </c>
      <c r="C490" s="7" t="s">
        <v>1395</v>
      </c>
      <c r="D490" s="53">
        <v>66</v>
      </c>
      <c r="E490" s="58">
        <v>5</v>
      </c>
      <c r="F490" t="s">
        <v>1432</v>
      </c>
      <c r="H490" t="s">
        <v>1416</v>
      </c>
      <c r="J490" s="27">
        <v>489</v>
      </c>
      <c r="L490" t="s">
        <v>783</v>
      </c>
      <c r="M490" t="s">
        <v>417</v>
      </c>
      <c r="Q490" t="s">
        <v>100</v>
      </c>
      <c r="S490" t="s">
        <v>2564</v>
      </c>
      <c r="T490" t="s">
        <v>456</v>
      </c>
      <c r="W490" t="s">
        <v>159</v>
      </c>
      <c r="AA490" t="s">
        <v>1434</v>
      </c>
      <c r="AD490" t="s">
        <v>410</v>
      </c>
      <c r="AI490">
        <v>0</v>
      </c>
      <c r="AJ490">
        <v>10</v>
      </c>
      <c r="AM490">
        <v>2</v>
      </c>
      <c r="AN490">
        <v>10</v>
      </c>
      <c r="AO490">
        <v>0</v>
      </c>
      <c r="AP490">
        <v>1</v>
      </c>
      <c r="AQ490">
        <v>1</v>
      </c>
      <c r="AS490" s="14">
        <f t="shared" si="35"/>
        <v>0.41666666666666669</v>
      </c>
      <c r="AT490" s="15">
        <f t="shared" si="36"/>
        <v>317.80683333333337</v>
      </c>
      <c r="AU490" s="14">
        <f t="shared" si="37"/>
        <v>2.5</v>
      </c>
      <c r="AV490" s="14">
        <f t="shared" si="38"/>
        <v>1.0416666666666667</v>
      </c>
      <c r="AW490" s="14">
        <f t="shared" si="39"/>
        <v>1.05</v>
      </c>
      <c r="BP490" t="s">
        <v>1436</v>
      </c>
    </row>
    <row r="491" spans="1:71" ht="18.75" customHeight="1" x14ac:dyDescent="0.25">
      <c r="A491">
        <v>490</v>
      </c>
      <c r="B491">
        <v>129</v>
      </c>
      <c r="C491" s="7" t="s">
        <v>1395</v>
      </c>
      <c r="D491" s="53"/>
      <c r="E491" s="58"/>
      <c r="F491" t="s">
        <v>1432</v>
      </c>
      <c r="H491" t="s">
        <v>1416</v>
      </c>
      <c r="J491" s="27">
        <v>490</v>
      </c>
      <c r="L491" t="s">
        <v>208</v>
      </c>
      <c r="M491" t="s">
        <v>130</v>
      </c>
      <c r="Q491" t="s">
        <v>100</v>
      </c>
      <c r="S491" t="s">
        <v>2564</v>
      </c>
      <c r="T491" t="s">
        <v>456</v>
      </c>
      <c r="W491" t="s">
        <v>159</v>
      </c>
      <c r="AA491" t="s">
        <v>454</v>
      </c>
      <c r="AD491" t="s">
        <v>410</v>
      </c>
      <c r="AI491">
        <v>0</v>
      </c>
      <c r="AJ491">
        <v>19</v>
      </c>
      <c r="AM491">
        <v>0</v>
      </c>
      <c r="AN491">
        <v>5</v>
      </c>
      <c r="AO491">
        <v>0</v>
      </c>
      <c r="AP491">
        <v>0</v>
      </c>
      <c r="AQ491">
        <v>4</v>
      </c>
      <c r="AS491" s="14">
        <f t="shared" si="35"/>
        <v>0.79166666666666663</v>
      </c>
      <c r="AT491" s="15">
        <f t="shared" si="36"/>
        <v>603.83298333333335</v>
      </c>
      <c r="AU491" s="14">
        <f t="shared" si="37"/>
        <v>0.25</v>
      </c>
      <c r="AV491" s="14">
        <f t="shared" si="38"/>
        <v>0.19791666666666666</v>
      </c>
      <c r="AW491" s="14">
        <f t="shared" si="39"/>
        <v>0.2</v>
      </c>
      <c r="BP491" t="s">
        <v>208</v>
      </c>
    </row>
    <row r="492" spans="1:71" x14ac:dyDescent="0.25">
      <c r="A492">
        <v>491</v>
      </c>
      <c r="B492">
        <v>129</v>
      </c>
      <c r="C492" s="7" t="s">
        <v>1395</v>
      </c>
      <c r="D492" s="53"/>
      <c r="E492" s="58"/>
      <c r="F492" t="s">
        <v>1432</v>
      </c>
      <c r="H492" t="s">
        <v>1416</v>
      </c>
      <c r="J492" s="27">
        <v>491</v>
      </c>
      <c r="L492" t="s">
        <v>11</v>
      </c>
      <c r="N492" t="s">
        <v>86</v>
      </c>
      <c r="S492" t="s">
        <v>2564</v>
      </c>
      <c r="T492" t="s">
        <v>1435</v>
      </c>
      <c r="W492" t="s">
        <v>102</v>
      </c>
      <c r="AA492" t="s">
        <v>1436</v>
      </c>
      <c r="AD492" t="s">
        <v>410</v>
      </c>
      <c r="AI492">
        <v>4</v>
      </c>
      <c r="AJ492">
        <v>0</v>
      </c>
      <c r="AM492">
        <v>8</v>
      </c>
      <c r="AN492">
        <v>5</v>
      </c>
      <c r="AO492">
        <v>0</v>
      </c>
      <c r="AP492">
        <v>33</v>
      </c>
      <c r="AQ492">
        <v>0</v>
      </c>
      <c r="AS492" s="14">
        <f t="shared" si="35"/>
        <v>4</v>
      </c>
      <c r="AT492" s="15">
        <f t="shared" si="36"/>
        <v>3050.9456</v>
      </c>
      <c r="AU492" s="14">
        <f t="shared" si="37"/>
        <v>8.25</v>
      </c>
      <c r="AV492" s="14">
        <f t="shared" si="38"/>
        <v>33</v>
      </c>
      <c r="AW492" s="14">
        <f t="shared" si="39"/>
        <v>33</v>
      </c>
      <c r="BL492" t="s">
        <v>207</v>
      </c>
      <c r="BP492" t="s">
        <v>1436</v>
      </c>
      <c r="BQ492" t="s">
        <v>78</v>
      </c>
    </row>
    <row r="493" spans="1:71" x14ac:dyDescent="0.25">
      <c r="A493">
        <v>492</v>
      </c>
      <c r="B493">
        <v>129</v>
      </c>
      <c r="C493" s="7" t="s">
        <v>1395</v>
      </c>
      <c r="D493" s="53"/>
      <c r="E493" s="58"/>
      <c r="F493" t="s">
        <v>1432</v>
      </c>
      <c r="H493" t="s">
        <v>1416</v>
      </c>
      <c r="J493" s="27">
        <v>492</v>
      </c>
      <c r="L493" t="s">
        <v>12</v>
      </c>
      <c r="O493" t="s">
        <v>86</v>
      </c>
      <c r="P493">
        <v>491</v>
      </c>
      <c r="S493" t="s">
        <v>2564</v>
      </c>
      <c r="AR493">
        <v>100</v>
      </c>
      <c r="AS493" s="14">
        <f t="shared" si="35"/>
        <v>0</v>
      </c>
      <c r="AT493" s="15">
        <f t="shared" si="36"/>
        <v>0</v>
      </c>
      <c r="AU493" s="14">
        <f t="shared" si="37"/>
        <v>0</v>
      </c>
      <c r="AV493" s="14">
        <f t="shared" si="38"/>
        <v>0</v>
      </c>
      <c r="AW493" s="14">
        <f t="shared" si="39"/>
        <v>0</v>
      </c>
      <c r="AX493" t="s">
        <v>1800</v>
      </c>
      <c r="AY493" t="s">
        <v>1437</v>
      </c>
      <c r="AZ493" s="12">
        <f>SUM(AS490:AS493)</f>
        <v>5.208333333333333</v>
      </c>
      <c r="BA493" t="s">
        <v>1438</v>
      </c>
      <c r="BB493">
        <v>100</v>
      </c>
      <c r="BC493" s="12">
        <f>SUM(AV490:AV493)</f>
        <v>34.239583333333336</v>
      </c>
      <c r="BD493">
        <v>0</v>
      </c>
      <c r="BE493">
        <v>6</v>
      </c>
      <c r="BF493">
        <v>1</v>
      </c>
      <c r="BG493">
        <v>5</v>
      </c>
      <c r="BH493" s="12">
        <f>BD493+BF493+(BE493+BG493)/12</f>
        <v>1.9166666666666665</v>
      </c>
    </row>
    <row r="494" spans="1:71" x14ac:dyDescent="0.25">
      <c r="A494">
        <v>493</v>
      </c>
      <c r="B494">
        <v>130</v>
      </c>
      <c r="C494" s="7" t="s">
        <v>1395</v>
      </c>
      <c r="D494" s="53">
        <v>67</v>
      </c>
      <c r="E494" s="58">
        <v>6</v>
      </c>
      <c r="F494" t="s">
        <v>1440</v>
      </c>
      <c r="H494" t="s">
        <v>1439</v>
      </c>
      <c r="J494" s="31">
        <v>493</v>
      </c>
      <c r="L494" t="s">
        <v>678</v>
      </c>
      <c r="M494" t="s">
        <v>679</v>
      </c>
      <c r="Q494" t="s">
        <v>557</v>
      </c>
      <c r="S494" t="s">
        <v>2565</v>
      </c>
      <c r="T494" t="s">
        <v>1406</v>
      </c>
      <c r="W494" t="s">
        <v>732</v>
      </c>
      <c r="AA494" t="s">
        <v>1443</v>
      </c>
      <c r="AD494" t="s">
        <v>296</v>
      </c>
      <c r="AI494">
        <v>6</v>
      </c>
      <c r="AJ494">
        <v>0</v>
      </c>
      <c r="AM494">
        <v>3</v>
      </c>
      <c r="AN494">
        <v>0</v>
      </c>
      <c r="AO494">
        <v>0</v>
      </c>
      <c r="AP494">
        <v>18</v>
      </c>
      <c r="AQ494">
        <v>0</v>
      </c>
      <c r="AS494" s="14">
        <f t="shared" si="35"/>
        <v>6</v>
      </c>
      <c r="AT494" s="15">
        <f t="shared" si="36"/>
        <v>4576.4184000000005</v>
      </c>
      <c r="AU494" s="14">
        <f t="shared" si="37"/>
        <v>3</v>
      </c>
      <c r="AV494" s="14">
        <f t="shared" si="38"/>
        <v>18</v>
      </c>
      <c r="AW494" s="14">
        <f t="shared" si="39"/>
        <v>18</v>
      </c>
      <c r="AX494" t="s">
        <v>1801</v>
      </c>
      <c r="AY494" t="s">
        <v>1402</v>
      </c>
      <c r="AZ494" s="12">
        <f>SUM(AS494:AS494)</f>
        <v>6</v>
      </c>
      <c r="BA494" t="s">
        <v>1445</v>
      </c>
      <c r="BB494">
        <v>0</v>
      </c>
      <c r="BC494" s="12">
        <f>SUM(AV494:AV494)</f>
        <v>18</v>
      </c>
      <c r="BD494">
        <v>0</v>
      </c>
      <c r="BE494">
        <v>3</v>
      </c>
      <c r="BF494">
        <v>0</v>
      </c>
      <c r="BG494">
        <v>0</v>
      </c>
      <c r="BH494" s="12">
        <f>BD494+BF494+(BE494+BG494)/12</f>
        <v>0.25</v>
      </c>
    </row>
    <row r="495" spans="1:71" x14ac:dyDescent="0.25">
      <c r="A495">
        <v>494</v>
      </c>
      <c r="B495">
        <v>130</v>
      </c>
      <c r="C495" s="7" t="s">
        <v>1395</v>
      </c>
      <c r="D495" s="53">
        <v>68</v>
      </c>
      <c r="E495" s="58">
        <v>7</v>
      </c>
      <c r="F495" t="s">
        <v>1446</v>
      </c>
      <c r="H495" t="s">
        <v>1447</v>
      </c>
      <c r="J495" s="27">
        <v>494</v>
      </c>
      <c r="L495" t="s">
        <v>1448</v>
      </c>
      <c r="M495" t="s">
        <v>679</v>
      </c>
      <c r="Q495" t="s">
        <v>557</v>
      </c>
      <c r="S495" t="s">
        <v>2565</v>
      </c>
      <c r="T495" t="s">
        <v>1449</v>
      </c>
      <c r="U495" t="s">
        <v>1451</v>
      </c>
      <c r="W495" t="s">
        <v>193</v>
      </c>
      <c r="AA495" t="s">
        <v>149</v>
      </c>
      <c r="AD495" t="s">
        <v>1452</v>
      </c>
      <c r="AI495">
        <v>5</v>
      </c>
      <c r="AJ495">
        <v>15</v>
      </c>
      <c r="AM495">
        <v>3</v>
      </c>
      <c r="AN495">
        <v>0</v>
      </c>
      <c r="AO495">
        <v>0</v>
      </c>
      <c r="AP495">
        <v>16</v>
      </c>
      <c r="AQ495">
        <v>17</v>
      </c>
      <c r="AS495" s="14">
        <f t="shared" si="35"/>
        <v>5.625</v>
      </c>
      <c r="AT495" s="15">
        <f t="shared" si="36"/>
        <v>4290.3922499999999</v>
      </c>
      <c r="AU495" s="14">
        <f t="shared" si="37"/>
        <v>3</v>
      </c>
      <c r="AV495" s="14">
        <f t="shared" si="38"/>
        <v>16.875</v>
      </c>
      <c r="AW495" s="14">
        <f t="shared" si="39"/>
        <v>16.850000000000001</v>
      </c>
      <c r="AX495" t="s">
        <v>1802</v>
      </c>
      <c r="AY495" t="s">
        <v>1455</v>
      </c>
      <c r="AZ495" s="12">
        <f>SUM(AS495:AS495)</f>
        <v>5.625</v>
      </c>
      <c r="BA495" t="s">
        <v>1456</v>
      </c>
      <c r="BB495">
        <v>0</v>
      </c>
      <c r="BC495" s="12">
        <f>SUM(AV495:AV495)</f>
        <v>16.875</v>
      </c>
      <c r="BD495">
        <v>0</v>
      </c>
      <c r="BE495">
        <v>3</v>
      </c>
      <c r="BF495">
        <v>0</v>
      </c>
      <c r="BG495">
        <v>0</v>
      </c>
      <c r="BH495" s="12">
        <f>BD495+BF495+(BE495+BG495)/12</f>
        <v>0.25</v>
      </c>
      <c r="BS495" t="s">
        <v>1457</v>
      </c>
    </row>
    <row r="496" spans="1:71" x14ac:dyDescent="0.25">
      <c r="A496">
        <v>495</v>
      </c>
      <c r="B496">
        <v>131</v>
      </c>
      <c r="C496" s="7" t="s">
        <v>1395</v>
      </c>
      <c r="D496" s="53">
        <v>69</v>
      </c>
      <c r="E496" s="58">
        <v>8</v>
      </c>
      <c r="F496" t="s">
        <v>1459</v>
      </c>
      <c r="J496" s="27">
        <v>495</v>
      </c>
      <c r="L496" t="s">
        <v>1462</v>
      </c>
      <c r="M496" t="s">
        <v>1305</v>
      </c>
      <c r="N496" t="s">
        <v>86</v>
      </c>
      <c r="Q496" t="s">
        <v>100</v>
      </c>
      <c r="S496" t="s">
        <v>2564</v>
      </c>
      <c r="T496" t="s">
        <v>289</v>
      </c>
      <c r="W496" t="s">
        <v>289</v>
      </c>
      <c r="AA496" t="s">
        <v>289</v>
      </c>
      <c r="AD496" t="s">
        <v>65</v>
      </c>
      <c r="AE496" t="s">
        <v>416</v>
      </c>
      <c r="AI496">
        <v>5</v>
      </c>
      <c r="AJ496">
        <v>15</v>
      </c>
      <c r="AM496">
        <v>4</v>
      </c>
      <c r="AN496">
        <v>17</v>
      </c>
      <c r="AO496">
        <v>6</v>
      </c>
      <c r="AP496">
        <v>27</v>
      </c>
      <c r="AQ496">
        <v>8</v>
      </c>
      <c r="AS496" s="14">
        <f t="shared" si="35"/>
        <v>5.625</v>
      </c>
      <c r="AT496" s="15">
        <f t="shared" si="36"/>
        <v>4290.3922499999999</v>
      </c>
      <c r="AU496" s="14">
        <f t="shared" si="37"/>
        <v>4.875</v>
      </c>
      <c r="AV496" s="14">
        <f t="shared" si="38"/>
        <v>27.421875</v>
      </c>
      <c r="AW496" s="14">
        <f t="shared" si="39"/>
        <v>27.4</v>
      </c>
    </row>
    <row r="497" spans="1:69" x14ac:dyDescent="0.25">
      <c r="A497" s="63">
        <v>496</v>
      </c>
      <c r="B497">
        <v>131</v>
      </c>
      <c r="C497" s="7" t="s">
        <v>1395</v>
      </c>
      <c r="D497" s="53"/>
      <c r="E497" s="58"/>
      <c r="F497" t="s">
        <v>1459</v>
      </c>
      <c r="J497" s="69">
        <v>496</v>
      </c>
      <c r="L497" t="s">
        <v>12</v>
      </c>
      <c r="O497" t="s">
        <v>86</v>
      </c>
      <c r="P497">
        <v>495</v>
      </c>
      <c r="S497" t="s">
        <v>2564</v>
      </c>
      <c r="AR497">
        <v>24</v>
      </c>
      <c r="AS497" s="14">
        <f t="shared" si="35"/>
        <v>0</v>
      </c>
      <c r="AT497" s="15">
        <f t="shared" si="36"/>
        <v>0</v>
      </c>
      <c r="AU497" s="14">
        <f t="shared" si="37"/>
        <v>0</v>
      </c>
      <c r="AV497" s="14">
        <f t="shared" si="38"/>
        <v>0</v>
      </c>
      <c r="AW497" s="14">
        <f t="shared" si="39"/>
        <v>0</v>
      </c>
      <c r="AX497" t="s">
        <v>1803</v>
      </c>
      <c r="AY497" t="s">
        <v>1455</v>
      </c>
      <c r="AZ497" s="12">
        <f>SUM(AS496:AS497)</f>
        <v>5.625</v>
      </c>
      <c r="BA497" t="s">
        <v>1468</v>
      </c>
      <c r="BB497">
        <v>24</v>
      </c>
      <c r="BC497" s="12">
        <f>SUM(AV496:AV497)</f>
        <v>27.421875</v>
      </c>
      <c r="BD497">
        <v>0</v>
      </c>
      <c r="BE497">
        <v>5</v>
      </c>
      <c r="BF497">
        <v>0</v>
      </c>
      <c r="BG497">
        <v>4</v>
      </c>
      <c r="BH497" s="12">
        <f>BD497+BF497+(BE497+BG497)/12</f>
        <v>0.75</v>
      </c>
    </row>
    <row r="498" spans="1:69" x14ac:dyDescent="0.25">
      <c r="A498">
        <v>497</v>
      </c>
      <c r="B498">
        <v>131</v>
      </c>
      <c r="C498" s="7" t="s">
        <v>1395</v>
      </c>
      <c r="D498" s="53">
        <v>70</v>
      </c>
      <c r="E498" s="58">
        <v>9</v>
      </c>
      <c r="F498" t="s">
        <v>1460</v>
      </c>
      <c r="H498" t="s">
        <v>1461</v>
      </c>
      <c r="J498" s="31">
        <v>497</v>
      </c>
      <c r="L498" t="s">
        <v>1383</v>
      </c>
      <c r="M498" t="s">
        <v>93</v>
      </c>
      <c r="Q498" t="s">
        <v>511</v>
      </c>
      <c r="S498" t="s">
        <v>2565</v>
      </c>
      <c r="T498" t="s">
        <v>234</v>
      </c>
      <c r="U498" t="s">
        <v>1471</v>
      </c>
      <c r="W498" t="s">
        <v>1472</v>
      </c>
      <c r="AA498" t="s">
        <v>1473</v>
      </c>
      <c r="AD498" t="s">
        <v>159</v>
      </c>
      <c r="AI498">
        <v>11</v>
      </c>
      <c r="AJ498">
        <v>3</v>
      </c>
      <c r="AM498">
        <v>3</v>
      </c>
      <c r="AN498">
        <v>4</v>
      </c>
      <c r="AO498">
        <v>0</v>
      </c>
      <c r="AP498">
        <v>35</v>
      </c>
      <c r="AQ498">
        <v>12</v>
      </c>
      <c r="AS498" s="14">
        <f t="shared" si="35"/>
        <v>11.125</v>
      </c>
      <c r="AT498" s="15">
        <f t="shared" si="36"/>
        <v>8485.4424499999986</v>
      </c>
      <c r="AU498" s="14">
        <f t="shared" si="37"/>
        <v>3.2</v>
      </c>
      <c r="AV498" s="14">
        <f t="shared" si="38"/>
        <v>35.6</v>
      </c>
      <c r="AW498" s="14">
        <f t="shared" si="39"/>
        <v>35.6</v>
      </c>
      <c r="AX498" t="s">
        <v>1804</v>
      </c>
      <c r="AY498" t="s">
        <v>1474</v>
      </c>
      <c r="AZ498" s="12">
        <f>SUM(AS498:AS498)</f>
        <v>11.125</v>
      </c>
      <c r="BA498" t="s">
        <v>1475</v>
      </c>
      <c r="BB498">
        <v>0</v>
      </c>
      <c r="BC498" s="12">
        <f>SUM(AV498:AV498)</f>
        <v>35.6</v>
      </c>
      <c r="BD498">
        <v>0</v>
      </c>
      <c r="BE498">
        <v>6</v>
      </c>
      <c r="BF498">
        <v>0</v>
      </c>
      <c r="BG498">
        <v>0</v>
      </c>
      <c r="BH498" s="12">
        <f>BD498+BF498+(BE498+BG498)/12</f>
        <v>0.5</v>
      </c>
    </row>
    <row r="499" spans="1:69" x14ac:dyDescent="0.25">
      <c r="A499">
        <v>498</v>
      </c>
      <c r="B499">
        <v>132</v>
      </c>
      <c r="C499" s="7" t="s">
        <v>1395</v>
      </c>
      <c r="D499" s="53">
        <v>71</v>
      </c>
      <c r="E499" s="58">
        <v>10</v>
      </c>
      <c r="F499" t="s">
        <v>1476</v>
      </c>
      <c r="J499" s="27">
        <v>498</v>
      </c>
      <c r="L499" t="s">
        <v>171</v>
      </c>
      <c r="M499" t="s">
        <v>93</v>
      </c>
      <c r="Q499" t="s">
        <v>279</v>
      </c>
      <c r="S499" t="s">
        <v>2565</v>
      </c>
      <c r="T499" t="s">
        <v>1478</v>
      </c>
      <c r="W499" t="s">
        <v>263</v>
      </c>
      <c r="AA499" t="s">
        <v>1252</v>
      </c>
      <c r="AD499" t="s">
        <v>102</v>
      </c>
      <c r="AI499">
        <v>7</v>
      </c>
      <c r="AJ499">
        <v>3</v>
      </c>
      <c r="AM499">
        <v>3</v>
      </c>
      <c r="AN499">
        <v>9</v>
      </c>
      <c r="AO499">
        <v>0</v>
      </c>
      <c r="AP499">
        <v>24</v>
      </c>
      <c r="AQ499">
        <v>12</v>
      </c>
      <c r="AS499" s="14">
        <f t="shared" si="35"/>
        <v>7.125</v>
      </c>
      <c r="AT499" s="15">
        <f t="shared" si="36"/>
        <v>5434.4968500000004</v>
      </c>
      <c r="AU499" s="14">
        <f t="shared" si="37"/>
        <v>3.45</v>
      </c>
      <c r="AV499" s="14">
        <f t="shared" si="38"/>
        <v>24.581250000000001</v>
      </c>
      <c r="AW499" s="14">
        <f t="shared" si="39"/>
        <v>24.6</v>
      </c>
      <c r="BQ499" t="s">
        <v>218</v>
      </c>
    </row>
    <row r="500" spans="1:69" x14ac:dyDescent="0.25">
      <c r="A500">
        <v>499</v>
      </c>
      <c r="B500">
        <v>132</v>
      </c>
      <c r="C500" s="7" t="s">
        <v>1395</v>
      </c>
      <c r="D500" s="53"/>
      <c r="E500" s="58"/>
      <c r="F500" t="s">
        <v>1476</v>
      </c>
      <c r="J500" s="31">
        <v>499</v>
      </c>
      <c r="L500" t="s">
        <v>171</v>
      </c>
      <c r="M500" t="s">
        <v>93</v>
      </c>
      <c r="Q500" t="s">
        <v>511</v>
      </c>
      <c r="S500" t="s">
        <v>2565</v>
      </c>
      <c r="T500" t="s">
        <v>1479</v>
      </c>
      <c r="W500" t="s">
        <v>263</v>
      </c>
      <c r="AA500" t="s">
        <v>1481</v>
      </c>
      <c r="AD500" t="s">
        <v>1481</v>
      </c>
      <c r="AI500">
        <v>8</v>
      </c>
      <c r="AJ500">
        <v>2</v>
      </c>
      <c r="AM500">
        <v>3</v>
      </c>
      <c r="AN500">
        <v>9</v>
      </c>
      <c r="AO500">
        <v>0</v>
      </c>
      <c r="AP500">
        <v>27</v>
      </c>
      <c r="AQ500">
        <v>18</v>
      </c>
      <c r="AS500" s="14">
        <f t="shared" si="35"/>
        <v>8.0833333333333339</v>
      </c>
      <c r="AT500" s="15">
        <f t="shared" si="36"/>
        <v>6165.4525666666668</v>
      </c>
      <c r="AU500" s="14">
        <f t="shared" si="37"/>
        <v>3.45</v>
      </c>
      <c r="AV500" s="14">
        <f t="shared" si="38"/>
        <v>27.887500000000003</v>
      </c>
      <c r="AW500" s="14">
        <f t="shared" si="39"/>
        <v>27.9</v>
      </c>
    </row>
    <row r="501" spans="1:69" x14ac:dyDescent="0.25">
      <c r="A501">
        <v>500</v>
      </c>
      <c r="B501">
        <v>132</v>
      </c>
      <c r="C501" s="7" t="s">
        <v>1395</v>
      </c>
      <c r="D501" s="53"/>
      <c r="E501" s="58"/>
      <c r="F501" t="s">
        <v>1476</v>
      </c>
      <c r="J501" s="31">
        <v>500</v>
      </c>
      <c r="L501" t="s">
        <v>171</v>
      </c>
      <c r="M501" t="s">
        <v>93</v>
      </c>
      <c r="Q501" t="s">
        <v>107</v>
      </c>
      <c r="S501" t="s">
        <v>2565</v>
      </c>
      <c r="T501" t="s">
        <v>1482</v>
      </c>
      <c r="W501" t="s">
        <v>100</v>
      </c>
      <c r="AA501" t="s">
        <v>116</v>
      </c>
      <c r="AD501" t="s">
        <v>159</v>
      </c>
      <c r="AI501">
        <v>7</v>
      </c>
      <c r="AJ501">
        <v>0</v>
      </c>
      <c r="AM501">
        <v>3</v>
      </c>
      <c r="AN501">
        <v>4</v>
      </c>
      <c r="AO501">
        <v>0</v>
      </c>
      <c r="AP501">
        <v>22</v>
      </c>
      <c r="AQ501">
        <v>8</v>
      </c>
      <c r="AS501" s="14">
        <f t="shared" si="35"/>
        <v>7</v>
      </c>
      <c r="AT501" s="15">
        <f t="shared" si="36"/>
        <v>5339.1548000000003</v>
      </c>
      <c r="AU501" s="14">
        <f t="shared" si="37"/>
        <v>3.2</v>
      </c>
      <c r="AV501" s="14">
        <f t="shared" si="38"/>
        <v>22.400000000000002</v>
      </c>
      <c r="AW501" s="14">
        <f t="shared" si="39"/>
        <v>22.4</v>
      </c>
    </row>
    <row r="502" spans="1:69" x14ac:dyDescent="0.25">
      <c r="A502">
        <v>501</v>
      </c>
      <c r="B502">
        <v>132</v>
      </c>
      <c r="C502" s="7" t="s">
        <v>1395</v>
      </c>
      <c r="D502" s="53"/>
      <c r="E502" s="58"/>
      <c r="F502" t="s">
        <v>1476</v>
      </c>
      <c r="J502" s="27">
        <v>501</v>
      </c>
      <c r="L502" t="s">
        <v>171</v>
      </c>
      <c r="M502" t="s">
        <v>93</v>
      </c>
      <c r="Q502" t="s">
        <v>1095</v>
      </c>
      <c r="S502" t="s">
        <v>2565</v>
      </c>
      <c r="T502" t="s">
        <v>1420</v>
      </c>
      <c r="W502" t="s">
        <v>1483</v>
      </c>
      <c r="AA502" t="s">
        <v>159</v>
      </c>
      <c r="AD502" t="s">
        <v>263</v>
      </c>
      <c r="AI502">
        <v>20</v>
      </c>
      <c r="AJ502">
        <v>5</v>
      </c>
      <c r="AM502">
        <v>3</v>
      </c>
      <c r="AN502">
        <v>4</v>
      </c>
      <c r="AO502">
        <v>0</v>
      </c>
      <c r="AP502">
        <v>64</v>
      </c>
      <c r="AQ502">
        <v>13</v>
      </c>
      <c r="AS502" s="14">
        <f t="shared" si="35"/>
        <v>20.208333333333332</v>
      </c>
      <c r="AT502" s="15">
        <f t="shared" si="36"/>
        <v>15413.631416666667</v>
      </c>
      <c r="AU502" s="14">
        <f t="shared" si="37"/>
        <v>3.2</v>
      </c>
      <c r="AV502" s="14">
        <f t="shared" si="38"/>
        <v>64.666666666666671</v>
      </c>
      <c r="AW502" s="14">
        <f t="shared" si="39"/>
        <v>64.650000000000006</v>
      </c>
      <c r="AX502" t="s">
        <v>1805</v>
      </c>
      <c r="AY502" t="s">
        <v>1485</v>
      </c>
      <c r="AZ502" s="12">
        <f>SUM(AS499:AS502)</f>
        <v>42.416666666666671</v>
      </c>
      <c r="BA502" t="s">
        <v>1486</v>
      </c>
      <c r="BB502">
        <v>0</v>
      </c>
      <c r="BC502" s="12">
        <f>SUM(AV499:AV502)</f>
        <v>139.53541666666666</v>
      </c>
      <c r="BD502">
        <v>1</v>
      </c>
      <c r="BE502">
        <v>11</v>
      </c>
      <c r="BF502">
        <v>0</v>
      </c>
      <c r="BG502">
        <v>0</v>
      </c>
      <c r="BH502" s="12">
        <f>BD502+BF502+(BE502+BG502)/12</f>
        <v>1.9166666666666665</v>
      </c>
    </row>
    <row r="503" spans="1:69" x14ac:dyDescent="0.25">
      <c r="A503">
        <v>502</v>
      </c>
      <c r="B503">
        <v>133</v>
      </c>
      <c r="C503" s="7" t="s">
        <v>1395</v>
      </c>
      <c r="D503" s="53">
        <v>72</v>
      </c>
      <c r="E503" s="58">
        <v>11</v>
      </c>
      <c r="F503" t="s">
        <v>1488</v>
      </c>
      <c r="H503" t="s">
        <v>1489</v>
      </c>
      <c r="J503" s="25" t="s">
        <v>1505</v>
      </c>
      <c r="K503" s="19" t="s">
        <v>770</v>
      </c>
      <c r="L503" t="s">
        <v>100</v>
      </c>
      <c r="M503" t="s">
        <v>100</v>
      </c>
      <c r="Q503" t="s">
        <v>1492</v>
      </c>
      <c r="S503" t="s">
        <v>2565</v>
      </c>
      <c r="T503" t="s">
        <v>65</v>
      </c>
      <c r="W503" t="s">
        <v>159</v>
      </c>
      <c r="AA503" t="s">
        <v>117</v>
      </c>
      <c r="AD503" t="s">
        <v>65</v>
      </c>
      <c r="AI503">
        <v>11</v>
      </c>
      <c r="AJ503">
        <v>23</v>
      </c>
      <c r="AK503">
        <v>23</v>
      </c>
      <c r="AL503">
        <v>22</v>
      </c>
      <c r="AM503">
        <v>5</v>
      </c>
      <c r="AN503">
        <v>12</v>
      </c>
      <c r="AO503">
        <v>6</v>
      </c>
      <c r="AP503">
        <v>67</v>
      </c>
      <c r="AQ503">
        <v>5</v>
      </c>
      <c r="AS503" s="14">
        <f t="shared" si="35"/>
        <v>11.958333333333334</v>
      </c>
      <c r="AT503" s="15">
        <f t="shared" si="36"/>
        <v>9121.0561166666666</v>
      </c>
      <c r="AU503" s="14">
        <f t="shared" si="37"/>
        <v>5.625</v>
      </c>
      <c r="AV503" s="14">
        <f t="shared" si="38"/>
        <v>67.265625</v>
      </c>
      <c r="AW503" s="14">
        <f t="shared" si="39"/>
        <v>67.25</v>
      </c>
      <c r="AX503" t="s">
        <v>1806</v>
      </c>
      <c r="AY503" t="s">
        <v>1493</v>
      </c>
      <c r="AZ503" s="12">
        <f>SUM(AS503:AS503)</f>
        <v>11.958333333333334</v>
      </c>
      <c r="BA503" t="s">
        <v>1494</v>
      </c>
      <c r="BB503">
        <v>0</v>
      </c>
      <c r="BC503" s="12">
        <f>SUM(AV503:AV503)</f>
        <v>67.265625</v>
      </c>
      <c r="BD503">
        <v>0</v>
      </c>
      <c r="BE503">
        <v>11</v>
      </c>
      <c r="BF503">
        <v>0</v>
      </c>
      <c r="BG503">
        <v>0</v>
      </c>
      <c r="BH503" s="12">
        <f>BD503+BF503+(BE503+BG503)/12</f>
        <v>0.91666666666666663</v>
      </c>
      <c r="BL503" t="s">
        <v>117</v>
      </c>
    </row>
    <row r="504" spans="1:69" x14ac:dyDescent="0.25">
      <c r="A504">
        <v>503</v>
      </c>
      <c r="B504">
        <v>133</v>
      </c>
      <c r="C504" s="7" t="s">
        <v>1395</v>
      </c>
      <c r="D504" s="53">
        <v>73</v>
      </c>
      <c r="E504" s="58">
        <v>12</v>
      </c>
      <c r="F504" t="s">
        <v>1495</v>
      </c>
      <c r="H504" t="s">
        <v>1496</v>
      </c>
      <c r="J504" s="27">
        <v>503</v>
      </c>
      <c r="L504" t="s">
        <v>678</v>
      </c>
      <c r="M504" t="s">
        <v>679</v>
      </c>
      <c r="Q504" t="s">
        <v>557</v>
      </c>
      <c r="S504" t="s">
        <v>2565</v>
      </c>
      <c r="T504" t="s">
        <v>1497</v>
      </c>
      <c r="W504" t="s">
        <v>296</v>
      </c>
      <c r="AA504" t="s">
        <v>259</v>
      </c>
      <c r="AD504" t="s">
        <v>1502</v>
      </c>
      <c r="AI504">
        <v>11</v>
      </c>
      <c r="AJ504">
        <v>0</v>
      </c>
      <c r="AM504">
        <v>3</v>
      </c>
      <c r="AN504">
        <v>0</v>
      </c>
      <c r="AO504">
        <v>0</v>
      </c>
      <c r="AP504">
        <v>33</v>
      </c>
      <c r="AQ504">
        <v>0</v>
      </c>
      <c r="AS504" s="14">
        <f t="shared" si="35"/>
        <v>11</v>
      </c>
      <c r="AT504" s="15">
        <f t="shared" si="36"/>
        <v>8390.1003999999994</v>
      </c>
      <c r="AU504" s="14">
        <f t="shared" si="37"/>
        <v>3</v>
      </c>
      <c r="AV504" s="14">
        <f t="shared" si="38"/>
        <v>33</v>
      </c>
      <c r="AW504" s="14">
        <f t="shared" si="39"/>
        <v>33</v>
      </c>
      <c r="AX504" t="s">
        <v>1807</v>
      </c>
      <c r="AY504" t="s">
        <v>1503</v>
      </c>
      <c r="AZ504" s="12">
        <f>SUM(AS504:AS504)</f>
        <v>11</v>
      </c>
      <c r="BA504" t="s">
        <v>1504</v>
      </c>
      <c r="BB504">
        <v>0</v>
      </c>
      <c r="BC504" s="12">
        <f>SUM(AV504:AV504)</f>
        <v>33</v>
      </c>
      <c r="BD504">
        <v>0</v>
      </c>
      <c r="BE504">
        <v>6</v>
      </c>
      <c r="BF504">
        <v>0</v>
      </c>
      <c r="BG504">
        <v>0</v>
      </c>
      <c r="BH504" s="12">
        <f>BD504+BF504+(BE504+BG504)/12</f>
        <v>0.5</v>
      </c>
    </row>
    <row r="505" spans="1:69" x14ac:dyDescent="0.25">
      <c r="A505">
        <v>504</v>
      </c>
      <c r="B505">
        <v>134</v>
      </c>
      <c r="C505" s="7" t="s">
        <v>1395</v>
      </c>
      <c r="D505" s="53">
        <v>74</v>
      </c>
      <c r="E505" s="58">
        <v>13</v>
      </c>
      <c r="F505" t="s">
        <v>1506</v>
      </c>
      <c r="H505" t="s">
        <v>795</v>
      </c>
      <c r="J505" s="27">
        <v>504</v>
      </c>
      <c r="L505" t="s">
        <v>728</v>
      </c>
      <c r="M505" t="s">
        <v>1507</v>
      </c>
      <c r="Q505" t="s">
        <v>1508</v>
      </c>
      <c r="S505" t="s">
        <v>2564</v>
      </c>
      <c r="T505" t="s">
        <v>1509</v>
      </c>
      <c r="W505" t="s">
        <v>689</v>
      </c>
      <c r="AA505" t="s">
        <v>1510</v>
      </c>
      <c r="AD505" t="s">
        <v>428</v>
      </c>
      <c r="AI505">
        <v>5</v>
      </c>
      <c r="AJ505">
        <v>6</v>
      </c>
      <c r="AM505">
        <v>7</v>
      </c>
      <c r="AN505">
        <v>1</v>
      </c>
      <c r="AO505">
        <v>0</v>
      </c>
      <c r="AP505">
        <v>37</v>
      </c>
      <c r="AQ505">
        <v>0</v>
      </c>
      <c r="AS505" s="14">
        <f t="shared" si="35"/>
        <v>5.25</v>
      </c>
      <c r="AT505" s="15">
        <f t="shared" si="36"/>
        <v>4004.3661000000002</v>
      </c>
      <c r="AU505" s="14">
        <f t="shared" si="37"/>
        <v>7.05</v>
      </c>
      <c r="AV505" s="14">
        <f t="shared" si="38"/>
        <v>37.012499999999996</v>
      </c>
      <c r="AW505" s="14">
        <f t="shared" si="39"/>
        <v>37</v>
      </c>
      <c r="BL505" t="s">
        <v>1512</v>
      </c>
      <c r="BM505" t="s">
        <v>167</v>
      </c>
    </row>
    <row r="506" spans="1:69" x14ac:dyDescent="0.25">
      <c r="A506">
        <v>505</v>
      </c>
      <c r="B506">
        <v>134</v>
      </c>
      <c r="C506" s="7" t="s">
        <v>1395</v>
      </c>
      <c r="D506" s="53"/>
      <c r="E506" s="58"/>
      <c r="F506" t="s">
        <v>1506</v>
      </c>
      <c r="H506" t="s">
        <v>795</v>
      </c>
      <c r="J506" s="27">
        <v>505</v>
      </c>
      <c r="L506" t="s">
        <v>11</v>
      </c>
      <c r="N506" t="s">
        <v>86</v>
      </c>
      <c r="S506" t="s">
        <v>2564</v>
      </c>
      <c r="T506" t="s">
        <v>1411</v>
      </c>
      <c r="W506" t="s">
        <v>580</v>
      </c>
      <c r="AA506" t="s">
        <v>820</v>
      </c>
      <c r="AD506" t="s">
        <v>65</v>
      </c>
      <c r="AI506">
        <v>0</v>
      </c>
      <c r="AJ506">
        <v>8</v>
      </c>
      <c r="AM506">
        <v>7</v>
      </c>
      <c r="AN506">
        <v>17</v>
      </c>
      <c r="AO506">
        <v>6</v>
      </c>
      <c r="AP506">
        <v>2</v>
      </c>
      <c r="AQ506">
        <v>12</v>
      </c>
      <c r="AS506" s="14">
        <f t="shared" si="35"/>
        <v>0.33333333333333331</v>
      </c>
      <c r="AT506" s="15">
        <f t="shared" si="36"/>
        <v>254.24546666666666</v>
      </c>
      <c r="AU506" s="14">
        <f t="shared" si="37"/>
        <v>7.875</v>
      </c>
      <c r="AV506" s="14">
        <f t="shared" si="38"/>
        <v>2.625</v>
      </c>
      <c r="AW506" s="14">
        <f t="shared" si="39"/>
        <v>2.6</v>
      </c>
      <c r="BL506" t="s">
        <v>820</v>
      </c>
    </row>
    <row r="507" spans="1:69" x14ac:dyDescent="0.25">
      <c r="A507">
        <v>506</v>
      </c>
      <c r="B507">
        <v>134</v>
      </c>
      <c r="C507" s="7" t="s">
        <v>1395</v>
      </c>
      <c r="D507" s="53"/>
      <c r="E507" s="58"/>
      <c r="F507" t="s">
        <v>1506</v>
      </c>
      <c r="H507" t="s">
        <v>795</v>
      </c>
      <c r="J507" s="27">
        <v>506</v>
      </c>
      <c r="L507" t="s">
        <v>12</v>
      </c>
      <c r="O507" t="s">
        <v>86</v>
      </c>
      <c r="P507">
        <v>505</v>
      </c>
      <c r="S507" t="s">
        <v>2564</v>
      </c>
      <c r="AR507">
        <v>30</v>
      </c>
      <c r="AS507" s="14">
        <f t="shared" si="35"/>
        <v>0</v>
      </c>
      <c r="AT507" s="15">
        <f t="shared" si="36"/>
        <v>0</v>
      </c>
      <c r="AU507" s="14">
        <f t="shared" si="37"/>
        <v>0</v>
      </c>
      <c r="AV507" s="14">
        <f t="shared" si="38"/>
        <v>0</v>
      </c>
      <c r="AW507" s="14">
        <f t="shared" si="39"/>
        <v>0</v>
      </c>
      <c r="AX507" t="s">
        <v>1808</v>
      </c>
      <c r="AY507" t="s">
        <v>1514</v>
      </c>
      <c r="AZ507" s="12">
        <f>SUM(AS505:AS507)</f>
        <v>5.583333333333333</v>
      </c>
      <c r="BA507" t="s">
        <v>1515</v>
      </c>
      <c r="BB507">
        <v>30</v>
      </c>
      <c r="BC507" s="12">
        <f>SUM(AV505:AV507)</f>
        <v>39.637499999999996</v>
      </c>
      <c r="BD507">
        <v>0</v>
      </c>
      <c r="BE507">
        <v>7</v>
      </c>
      <c r="BF507">
        <v>0</v>
      </c>
      <c r="BG507">
        <v>5</v>
      </c>
      <c r="BH507" s="12">
        <f>BD507+BF507+(BE507+BG507)/12</f>
        <v>1</v>
      </c>
    </row>
    <row r="508" spans="1:69" x14ac:dyDescent="0.25">
      <c r="A508">
        <v>507</v>
      </c>
      <c r="B508">
        <v>135</v>
      </c>
      <c r="C508" s="7" t="s">
        <v>1395</v>
      </c>
      <c r="D508" s="53">
        <v>75</v>
      </c>
      <c r="E508" s="58">
        <v>14</v>
      </c>
      <c r="F508" t="s">
        <v>1521</v>
      </c>
      <c r="H508" t="s">
        <v>795</v>
      </c>
      <c r="J508" s="27" t="s">
        <v>1520</v>
      </c>
      <c r="K508" t="s">
        <v>86</v>
      </c>
      <c r="L508" t="s">
        <v>678</v>
      </c>
      <c r="M508" t="s">
        <v>679</v>
      </c>
      <c r="Q508" t="s">
        <v>1526</v>
      </c>
      <c r="S508" t="s">
        <v>2565</v>
      </c>
      <c r="T508" t="s">
        <v>1527</v>
      </c>
      <c r="W508" t="s">
        <v>1530</v>
      </c>
      <c r="AA508" t="s">
        <v>1530</v>
      </c>
      <c r="AD508" t="s">
        <v>1531</v>
      </c>
      <c r="AI508">
        <v>6</v>
      </c>
      <c r="AJ508">
        <v>7</v>
      </c>
      <c r="AK508">
        <v>18</v>
      </c>
      <c r="AL508">
        <v>7</v>
      </c>
      <c r="AM508">
        <v>3</v>
      </c>
      <c r="AN508">
        <v>7</v>
      </c>
      <c r="AO508">
        <v>0</v>
      </c>
      <c r="AP508">
        <v>21</v>
      </c>
      <c r="AQ508">
        <v>2</v>
      </c>
      <c r="AS508" s="14">
        <f t="shared" si="35"/>
        <v>6.291666666666667</v>
      </c>
      <c r="AT508" s="15">
        <f t="shared" si="36"/>
        <v>4798.8831833333334</v>
      </c>
      <c r="AU508" s="14">
        <f t="shared" si="37"/>
        <v>3.35</v>
      </c>
      <c r="AV508" s="14">
        <f t="shared" si="38"/>
        <v>21.077083333333334</v>
      </c>
      <c r="AW508" s="14">
        <f t="shared" si="39"/>
        <v>21.1</v>
      </c>
      <c r="AX508" t="s">
        <v>1809</v>
      </c>
      <c r="AY508" t="s">
        <v>1533</v>
      </c>
      <c r="AZ508" s="12">
        <f>SUM(AS508:AS508)</f>
        <v>6.291666666666667</v>
      </c>
      <c r="BA508" t="s">
        <v>1534</v>
      </c>
      <c r="BB508">
        <v>0</v>
      </c>
      <c r="BC508" s="12">
        <f>SUM(AV508:AV508)</f>
        <v>21.077083333333334</v>
      </c>
      <c r="BD508">
        <v>0</v>
      </c>
      <c r="BE508">
        <v>4</v>
      </c>
      <c r="BF508">
        <v>0</v>
      </c>
      <c r="BG508">
        <v>0</v>
      </c>
      <c r="BH508" s="12">
        <f>BD508+BF508+(BE508+BG508)/12</f>
        <v>0.33333333333333331</v>
      </c>
    </row>
    <row r="509" spans="1:69" x14ac:dyDescent="0.25">
      <c r="A509">
        <v>508</v>
      </c>
      <c r="B509">
        <v>135</v>
      </c>
      <c r="C509" s="7" t="s">
        <v>1395</v>
      </c>
      <c r="D509" s="53">
        <v>76</v>
      </c>
      <c r="E509" s="58">
        <v>15</v>
      </c>
      <c r="F509" t="s">
        <v>1522</v>
      </c>
      <c r="H509" t="s">
        <v>1523</v>
      </c>
      <c r="I509" t="s">
        <v>1524</v>
      </c>
      <c r="J509" s="27">
        <v>507</v>
      </c>
      <c r="L509" t="s">
        <v>11</v>
      </c>
      <c r="N509" t="s">
        <v>86</v>
      </c>
      <c r="S509" t="s">
        <v>2564</v>
      </c>
      <c r="T509" t="s">
        <v>819</v>
      </c>
      <c r="W509" t="s">
        <v>289</v>
      </c>
      <c r="AA509" t="s">
        <v>65</v>
      </c>
      <c r="AD509" t="s">
        <v>1535</v>
      </c>
      <c r="AE509" t="s">
        <v>287</v>
      </c>
      <c r="AI509">
        <v>0</v>
      </c>
      <c r="AJ509">
        <v>7</v>
      </c>
      <c r="AM509">
        <v>9</v>
      </c>
      <c r="AN509">
        <v>0</v>
      </c>
      <c r="AO509">
        <v>0</v>
      </c>
      <c r="AP509">
        <v>2</v>
      </c>
      <c r="AQ509">
        <v>12</v>
      </c>
      <c r="AS509" s="14">
        <f t="shared" si="35"/>
        <v>0.29166666666666669</v>
      </c>
      <c r="AT509" s="15">
        <f t="shared" si="36"/>
        <v>222.46478333333334</v>
      </c>
      <c r="AU509" s="14">
        <f t="shared" si="37"/>
        <v>9</v>
      </c>
      <c r="AV509" s="14">
        <f t="shared" si="38"/>
        <v>2.625</v>
      </c>
      <c r="AW509" s="14">
        <f t="shared" si="39"/>
        <v>2.6</v>
      </c>
      <c r="BL509" t="s">
        <v>820</v>
      </c>
      <c r="BM509" t="s">
        <v>287</v>
      </c>
    </row>
    <row r="510" spans="1:69" x14ac:dyDescent="0.25">
      <c r="A510" s="63">
        <v>509</v>
      </c>
      <c r="B510">
        <v>135</v>
      </c>
      <c r="C510" s="7" t="s">
        <v>1395</v>
      </c>
      <c r="D510" s="53"/>
      <c r="E510" s="58"/>
      <c r="F510" t="s">
        <v>1522</v>
      </c>
      <c r="H510" t="s">
        <v>1523</v>
      </c>
      <c r="I510" t="s">
        <v>1524</v>
      </c>
      <c r="J510" s="69">
        <v>508</v>
      </c>
      <c r="L510" t="s">
        <v>12</v>
      </c>
      <c r="O510" t="s">
        <v>86</v>
      </c>
      <c r="P510">
        <v>507</v>
      </c>
      <c r="S510" t="s">
        <v>2564</v>
      </c>
      <c r="AR510">
        <v>30</v>
      </c>
      <c r="AS510" s="14">
        <f t="shared" si="35"/>
        <v>0</v>
      </c>
      <c r="AT510" s="15">
        <f t="shared" si="36"/>
        <v>0</v>
      </c>
      <c r="AU510" s="14">
        <f t="shared" si="37"/>
        <v>0</v>
      </c>
      <c r="AV510" s="14">
        <f t="shared" si="38"/>
        <v>0</v>
      </c>
      <c r="AW510" s="14">
        <f t="shared" si="39"/>
        <v>0</v>
      </c>
      <c r="AX510" t="s">
        <v>1810</v>
      </c>
      <c r="AY510" t="s">
        <v>1536</v>
      </c>
      <c r="AZ510" s="12">
        <f>SUM(AS509:AS510)</f>
        <v>0.29166666666666669</v>
      </c>
      <c r="BA510" t="s">
        <v>1537</v>
      </c>
      <c r="BB510">
        <v>30</v>
      </c>
      <c r="BC510" s="12">
        <f>SUM(AV509:AV510)</f>
        <v>2.625</v>
      </c>
      <c r="BD510">
        <v>0</v>
      </c>
      <c r="BE510">
        <v>1</v>
      </c>
      <c r="BF510">
        <v>0</v>
      </c>
      <c r="BG510">
        <v>5</v>
      </c>
      <c r="BH510" s="12">
        <f>BD510+BF510+(BE510+BG510)/12</f>
        <v>0.5</v>
      </c>
    </row>
    <row r="511" spans="1:69" x14ac:dyDescent="0.25">
      <c r="A511">
        <v>510</v>
      </c>
      <c r="B511">
        <v>136</v>
      </c>
      <c r="C511" s="7" t="s">
        <v>1395</v>
      </c>
      <c r="D511" s="53">
        <v>77</v>
      </c>
      <c r="E511" s="58">
        <v>16</v>
      </c>
      <c r="F511" t="s">
        <v>1538</v>
      </c>
      <c r="H511" t="s">
        <v>1523</v>
      </c>
      <c r="J511" s="9">
        <v>509</v>
      </c>
      <c r="L511" t="s">
        <v>1088</v>
      </c>
      <c r="M511" t="s">
        <v>93</v>
      </c>
      <c r="Q511" t="s">
        <v>511</v>
      </c>
      <c r="S511" t="s">
        <v>417</v>
      </c>
      <c r="T511" t="s">
        <v>1539</v>
      </c>
      <c r="W511" t="s">
        <v>102</v>
      </c>
      <c r="AA511" s="10" t="s">
        <v>732</v>
      </c>
      <c r="AD511" t="s">
        <v>1404</v>
      </c>
      <c r="AI511">
        <v>9</v>
      </c>
      <c r="AJ511">
        <v>22</v>
      </c>
      <c r="AM511">
        <v>3</v>
      </c>
      <c r="AN511">
        <v>0</v>
      </c>
      <c r="AO511">
        <v>0</v>
      </c>
      <c r="AP511">
        <v>29</v>
      </c>
      <c r="AQ511">
        <v>15</v>
      </c>
      <c r="AS511" s="14">
        <f t="shared" si="35"/>
        <v>9.9166666666666661</v>
      </c>
      <c r="AT511" s="15">
        <f t="shared" si="36"/>
        <v>7563.8026333333328</v>
      </c>
      <c r="AU511" s="14">
        <f t="shared" si="37"/>
        <v>3</v>
      </c>
      <c r="AV511" s="14">
        <f t="shared" si="38"/>
        <v>29.75</v>
      </c>
      <c r="AW511" s="14">
        <f t="shared" si="39"/>
        <v>29.75</v>
      </c>
      <c r="AX511" t="s">
        <v>1811</v>
      </c>
      <c r="AY511" t="s">
        <v>1542</v>
      </c>
      <c r="AZ511" s="12">
        <f>SUM(AS511:AS511)</f>
        <v>9.9166666666666661</v>
      </c>
      <c r="BA511" t="s">
        <v>1543</v>
      </c>
      <c r="BB511">
        <v>0</v>
      </c>
      <c r="BC511" s="12">
        <f>SUM(AV511:AV511)</f>
        <v>29.75</v>
      </c>
      <c r="BD511">
        <v>0</v>
      </c>
      <c r="BE511">
        <v>5</v>
      </c>
      <c r="BF511">
        <v>0</v>
      </c>
      <c r="BG511">
        <v>0</v>
      </c>
      <c r="BH511" s="12">
        <f>BD511+BF511+(BE511+BG511)/12</f>
        <v>0.41666666666666669</v>
      </c>
      <c r="BQ511" t="s">
        <v>78</v>
      </c>
    </row>
    <row r="512" spans="1:69" x14ac:dyDescent="0.25">
      <c r="A512">
        <v>511</v>
      </c>
      <c r="B512">
        <v>136</v>
      </c>
      <c r="C512" s="7" t="s">
        <v>1395</v>
      </c>
      <c r="D512" s="53">
        <v>78</v>
      </c>
      <c r="E512" s="58">
        <v>17</v>
      </c>
      <c r="F512" t="s">
        <v>1129</v>
      </c>
      <c r="H512" t="s">
        <v>1523</v>
      </c>
      <c r="I512" t="s">
        <v>1544</v>
      </c>
      <c r="J512" s="27">
        <v>510</v>
      </c>
      <c r="L512" t="s">
        <v>11</v>
      </c>
      <c r="N512" t="s">
        <v>86</v>
      </c>
      <c r="S512" t="s">
        <v>2564</v>
      </c>
      <c r="T512" t="s">
        <v>1545</v>
      </c>
      <c r="W512" t="s">
        <v>1328</v>
      </c>
      <c r="AA512" t="s">
        <v>232</v>
      </c>
      <c r="AD512" t="s">
        <v>1545</v>
      </c>
      <c r="AI512">
        <v>3</v>
      </c>
      <c r="AJ512">
        <v>0</v>
      </c>
      <c r="AM512">
        <v>9</v>
      </c>
      <c r="AN512">
        <v>11</v>
      </c>
      <c r="AO512">
        <v>6</v>
      </c>
      <c r="AP512">
        <v>28</v>
      </c>
      <c r="AQ512">
        <v>14</v>
      </c>
      <c r="AS512" s="14">
        <f t="shared" si="35"/>
        <v>3</v>
      </c>
      <c r="AT512" s="15">
        <f t="shared" si="36"/>
        <v>2288.2092000000002</v>
      </c>
      <c r="AU512" s="14">
        <f t="shared" si="37"/>
        <v>9.5750000000000011</v>
      </c>
      <c r="AV512" s="14">
        <f t="shared" si="38"/>
        <v>28.725000000000001</v>
      </c>
      <c r="AW512" s="14">
        <f t="shared" si="39"/>
        <v>28.7</v>
      </c>
      <c r="BL512" t="s">
        <v>167</v>
      </c>
      <c r="BP512" t="s">
        <v>1547</v>
      </c>
    </row>
    <row r="513" spans="1:69" x14ac:dyDescent="0.25">
      <c r="A513">
        <v>512</v>
      </c>
      <c r="B513">
        <v>137</v>
      </c>
      <c r="C513" s="7" t="s">
        <v>1395</v>
      </c>
      <c r="D513" s="53"/>
      <c r="E513" s="58"/>
      <c r="F513" t="s">
        <v>1129</v>
      </c>
      <c r="H513" t="s">
        <v>1523</v>
      </c>
      <c r="I513" t="s">
        <v>1544</v>
      </c>
      <c r="J513" s="27">
        <v>511</v>
      </c>
      <c r="L513" t="s">
        <v>12</v>
      </c>
      <c r="O513" t="s">
        <v>86</v>
      </c>
      <c r="P513">
        <v>510</v>
      </c>
      <c r="S513" t="s">
        <v>2564</v>
      </c>
      <c r="AR513">
        <v>45</v>
      </c>
      <c r="AS513" s="14">
        <f t="shared" si="35"/>
        <v>0</v>
      </c>
      <c r="AT513" s="15">
        <f t="shared" si="36"/>
        <v>0</v>
      </c>
      <c r="AU513" s="14">
        <f t="shared" si="37"/>
        <v>0</v>
      </c>
      <c r="AV513" s="14">
        <f t="shared" si="38"/>
        <v>0</v>
      </c>
      <c r="AW513" s="14">
        <f t="shared" si="39"/>
        <v>0</v>
      </c>
      <c r="AX513" t="s">
        <v>1812</v>
      </c>
      <c r="AY513" t="s">
        <v>1550</v>
      </c>
      <c r="AZ513" s="12">
        <f>SUM(AS512:AS513)</f>
        <v>3</v>
      </c>
      <c r="BA513" t="s">
        <v>1551</v>
      </c>
      <c r="BB513">
        <v>45</v>
      </c>
      <c r="BC513" s="12">
        <f>SUM(AV512:AV513)</f>
        <v>28.725000000000001</v>
      </c>
      <c r="BD513">
        <v>0</v>
      </c>
      <c r="BE513">
        <v>5</v>
      </c>
      <c r="BF513">
        <v>0</v>
      </c>
      <c r="BG513">
        <v>8</v>
      </c>
      <c r="BH513" s="12">
        <f>BD513+BF513+(BE513+BG513)/12</f>
        <v>1.0833333333333333</v>
      </c>
    </row>
    <row r="514" spans="1:69" x14ac:dyDescent="0.25">
      <c r="A514">
        <v>513</v>
      </c>
      <c r="B514">
        <v>137</v>
      </c>
      <c r="C514" s="7" t="s">
        <v>1395</v>
      </c>
      <c r="D514" s="53">
        <v>79</v>
      </c>
      <c r="E514" s="58">
        <v>18</v>
      </c>
      <c r="F514" t="s">
        <v>1548</v>
      </c>
      <c r="H514" t="s">
        <v>1549</v>
      </c>
      <c r="J514" s="34">
        <v>512</v>
      </c>
      <c r="L514" t="s">
        <v>1093</v>
      </c>
      <c r="M514" t="s">
        <v>71</v>
      </c>
      <c r="Q514" t="s">
        <v>1552</v>
      </c>
      <c r="S514" t="s">
        <v>2564</v>
      </c>
      <c r="T514" t="s">
        <v>159</v>
      </c>
      <c r="U514" t="s">
        <v>1553</v>
      </c>
      <c r="W514" t="s">
        <v>1106</v>
      </c>
      <c r="AA514" t="s">
        <v>774</v>
      </c>
      <c r="AD514" t="s">
        <v>1188</v>
      </c>
      <c r="AI514">
        <v>10</v>
      </c>
      <c r="AJ514">
        <v>0</v>
      </c>
      <c r="AM514">
        <v>5</v>
      </c>
      <c r="AN514">
        <v>12</v>
      </c>
      <c r="AO514">
        <v>0</v>
      </c>
      <c r="AP514">
        <v>56</v>
      </c>
      <c r="AQ514">
        <v>0</v>
      </c>
      <c r="AS514" s="14">
        <f t="shared" ref="AS514:AS571" si="40">AI514+AJ514/24</f>
        <v>10</v>
      </c>
      <c r="AT514" s="15">
        <f t="shared" ref="AT514:AT571" si="41">AS514*7.627364*100</f>
        <v>7627.3639999999996</v>
      </c>
      <c r="AU514" s="14">
        <f t="shared" ref="AU514:AU571" si="42">AM514+AN514/20+AO514/240</f>
        <v>5.6</v>
      </c>
      <c r="AV514" s="14">
        <f t="shared" ref="AV514:AV571" si="43">AU514*AS514</f>
        <v>56</v>
      </c>
      <c r="AW514" s="14">
        <f t="shared" ref="AW514:AW571" si="44">AP514+AQ514/20</f>
        <v>56</v>
      </c>
      <c r="AX514" t="s">
        <v>1813</v>
      </c>
      <c r="AY514" t="s">
        <v>1554</v>
      </c>
      <c r="AZ514" s="12">
        <f>SUM(AS514:AS514)</f>
        <v>10</v>
      </c>
      <c r="BA514" t="s">
        <v>1555</v>
      </c>
      <c r="BB514">
        <v>0</v>
      </c>
      <c r="BC514" s="12">
        <f>SUM(AV514:AV514)</f>
        <v>56</v>
      </c>
      <c r="BD514">
        <v>0</v>
      </c>
      <c r="BE514">
        <v>9</v>
      </c>
      <c r="BF514">
        <v>0</v>
      </c>
      <c r="BG514">
        <v>0</v>
      </c>
      <c r="BH514" s="12">
        <f>BD514+BF514+(BE514+BG514)/12</f>
        <v>0.75</v>
      </c>
      <c r="BL514" t="s">
        <v>167</v>
      </c>
    </row>
    <row r="515" spans="1:69" x14ac:dyDescent="0.25">
      <c r="A515">
        <v>514</v>
      </c>
      <c r="B515">
        <v>138</v>
      </c>
      <c r="C515" s="7" t="s">
        <v>1395</v>
      </c>
      <c r="D515" s="53">
        <v>80</v>
      </c>
      <c r="E515" s="58">
        <v>19</v>
      </c>
      <c r="F515" t="s">
        <v>1564</v>
      </c>
      <c r="H515" t="s">
        <v>1523</v>
      </c>
      <c r="I515" t="s">
        <v>2048</v>
      </c>
      <c r="J515" s="27">
        <v>513</v>
      </c>
      <c r="L515" t="s">
        <v>171</v>
      </c>
      <c r="M515" t="s">
        <v>93</v>
      </c>
      <c r="Q515" t="s">
        <v>511</v>
      </c>
      <c r="S515" t="s">
        <v>2565</v>
      </c>
      <c r="T515" t="s">
        <v>1565</v>
      </c>
      <c r="W515" t="s">
        <v>341</v>
      </c>
      <c r="AA515" t="s">
        <v>266</v>
      </c>
      <c r="AD515" t="s">
        <v>102</v>
      </c>
      <c r="AI515">
        <v>6</v>
      </c>
      <c r="AJ515">
        <v>0</v>
      </c>
      <c r="AM515">
        <v>3</v>
      </c>
      <c r="AN515">
        <v>0</v>
      </c>
      <c r="AO515">
        <v>0</v>
      </c>
      <c r="AP515">
        <v>18</v>
      </c>
      <c r="AQ515">
        <v>0</v>
      </c>
      <c r="AS515" s="14">
        <f t="shared" si="40"/>
        <v>6</v>
      </c>
      <c r="AT515" s="15">
        <f t="shared" si="41"/>
        <v>4576.4184000000005</v>
      </c>
      <c r="AU515" s="14">
        <f t="shared" si="42"/>
        <v>3</v>
      </c>
      <c r="AV515" s="14">
        <f t="shared" si="43"/>
        <v>18</v>
      </c>
      <c r="AW515" s="14">
        <f t="shared" si="44"/>
        <v>18</v>
      </c>
      <c r="AX515" t="s">
        <v>1814</v>
      </c>
      <c r="AY515" t="s">
        <v>1402</v>
      </c>
      <c r="AZ515" s="12">
        <f>SUM(AS515:AS515)</f>
        <v>6</v>
      </c>
      <c r="BA515" t="s">
        <v>1445</v>
      </c>
      <c r="BB515">
        <v>0</v>
      </c>
      <c r="BC515" s="12">
        <f>SUM(AV515:AV515)</f>
        <v>18</v>
      </c>
      <c r="BD515">
        <v>0</v>
      </c>
      <c r="BE515">
        <v>3</v>
      </c>
      <c r="BF515">
        <v>0</v>
      </c>
      <c r="BG515">
        <v>0</v>
      </c>
      <c r="BH515" s="12">
        <f>BD515+BF515+(BE515+BG515)/12</f>
        <v>0.25</v>
      </c>
      <c r="BQ515" t="s">
        <v>218</v>
      </c>
    </row>
    <row r="516" spans="1:69" x14ac:dyDescent="0.25">
      <c r="A516">
        <v>515</v>
      </c>
      <c r="B516">
        <v>138</v>
      </c>
      <c r="C516" s="7" t="s">
        <v>1395</v>
      </c>
      <c r="D516" s="53">
        <v>81</v>
      </c>
      <c r="E516" s="58">
        <v>20</v>
      </c>
      <c r="F516" t="s">
        <v>1567</v>
      </c>
      <c r="G516" t="s">
        <v>1566</v>
      </c>
      <c r="H516" t="s">
        <v>1523</v>
      </c>
      <c r="J516" s="27">
        <v>514</v>
      </c>
      <c r="L516" t="s">
        <v>1569</v>
      </c>
      <c r="M516" t="s">
        <v>93</v>
      </c>
      <c r="Q516" t="s">
        <v>511</v>
      </c>
      <c r="S516" t="s">
        <v>2565</v>
      </c>
      <c r="T516" t="s">
        <v>228</v>
      </c>
      <c r="W516" t="s">
        <v>341</v>
      </c>
      <c r="AA516" t="s">
        <v>1563</v>
      </c>
      <c r="AD516" t="s">
        <v>102</v>
      </c>
      <c r="AI516">
        <v>3</v>
      </c>
      <c r="AJ516">
        <v>9</v>
      </c>
      <c r="AM516">
        <v>3</v>
      </c>
      <c r="AN516">
        <v>0</v>
      </c>
      <c r="AO516">
        <v>0</v>
      </c>
      <c r="AP516">
        <v>10</v>
      </c>
      <c r="AQ516">
        <v>2</v>
      </c>
      <c r="AS516" s="14">
        <f t="shared" si="40"/>
        <v>3.375</v>
      </c>
      <c r="AT516" s="15">
        <f t="shared" si="41"/>
        <v>2574.2353499999999</v>
      </c>
      <c r="AU516" s="14">
        <f t="shared" si="42"/>
        <v>3</v>
      </c>
      <c r="AV516" s="14">
        <f t="shared" si="43"/>
        <v>10.125</v>
      </c>
      <c r="AW516" s="14">
        <f t="shared" si="44"/>
        <v>10.1</v>
      </c>
      <c r="AX516" t="s">
        <v>1815</v>
      </c>
      <c r="AY516" t="s">
        <v>1571</v>
      </c>
      <c r="AZ516" s="12">
        <f>SUM(AS516:AS516)</f>
        <v>3.375</v>
      </c>
      <c r="BA516" t="s">
        <v>1572</v>
      </c>
      <c r="BB516">
        <v>0</v>
      </c>
      <c r="BC516" s="12">
        <f>SUM(AV516:AV516)</f>
        <v>10.125</v>
      </c>
      <c r="BD516">
        <v>0</v>
      </c>
      <c r="BE516">
        <v>2</v>
      </c>
      <c r="BF516">
        <v>0</v>
      </c>
      <c r="BG516">
        <v>0</v>
      </c>
      <c r="BH516" s="12">
        <f>BD516+BF516+(BE516+BG516)/12</f>
        <v>0.16666666666666666</v>
      </c>
      <c r="BQ516" t="s">
        <v>218</v>
      </c>
    </row>
    <row r="517" spans="1:69" x14ac:dyDescent="0.25">
      <c r="A517">
        <v>516</v>
      </c>
      <c r="B517">
        <v>139</v>
      </c>
      <c r="C517" s="7" t="s">
        <v>1395</v>
      </c>
      <c r="D517" s="53">
        <v>82</v>
      </c>
      <c r="E517" s="58">
        <v>21</v>
      </c>
      <c r="F517" t="s">
        <v>1573</v>
      </c>
      <c r="H517" t="s">
        <v>1100</v>
      </c>
      <c r="I517" t="s">
        <v>1574</v>
      </c>
      <c r="J517" s="9">
        <v>515</v>
      </c>
      <c r="L517" t="s">
        <v>1088</v>
      </c>
      <c r="M517" t="s">
        <v>93</v>
      </c>
      <c r="Q517" t="s">
        <v>511</v>
      </c>
      <c r="S517" t="s">
        <v>417</v>
      </c>
      <c r="T517" t="s">
        <v>296</v>
      </c>
      <c r="W517" t="s">
        <v>102</v>
      </c>
      <c r="AA517" t="s">
        <v>732</v>
      </c>
      <c r="AD517" t="s">
        <v>1404</v>
      </c>
      <c r="AI517">
        <v>3</v>
      </c>
      <c r="AJ517">
        <v>14</v>
      </c>
      <c r="AM517">
        <v>3</v>
      </c>
      <c r="AN517">
        <v>3</v>
      </c>
      <c r="AO517">
        <v>0</v>
      </c>
      <c r="AP517">
        <v>11</v>
      </c>
      <c r="AQ517">
        <v>6</v>
      </c>
      <c r="AS517" s="14">
        <f t="shared" si="40"/>
        <v>3.5833333333333335</v>
      </c>
      <c r="AT517" s="15">
        <f t="shared" si="41"/>
        <v>2733.1387666666669</v>
      </c>
      <c r="AU517" s="14">
        <f t="shared" si="42"/>
        <v>3.15</v>
      </c>
      <c r="AV517" s="14">
        <f t="shared" si="43"/>
        <v>11.2875</v>
      </c>
      <c r="AW517" s="14">
        <f t="shared" si="44"/>
        <v>11.3</v>
      </c>
      <c r="AX517" t="s">
        <v>1816</v>
      </c>
      <c r="AY517" t="s">
        <v>1575</v>
      </c>
      <c r="AZ517" s="12">
        <f>SUM(AS517:AS517)</f>
        <v>3.5833333333333335</v>
      </c>
      <c r="BA517" t="s">
        <v>1576</v>
      </c>
      <c r="BB517">
        <v>0</v>
      </c>
      <c r="BC517" s="12">
        <f>SUM(AV517:AV517)</f>
        <v>11.2875</v>
      </c>
      <c r="BD517">
        <v>0</v>
      </c>
      <c r="BE517">
        <v>2</v>
      </c>
      <c r="BF517">
        <v>0</v>
      </c>
      <c r="BG517">
        <v>0</v>
      </c>
      <c r="BH517" s="12">
        <f>BD517+BF517+(BE517+BG517)/12</f>
        <v>0.16666666666666666</v>
      </c>
      <c r="BQ517" t="s">
        <v>78</v>
      </c>
    </row>
    <row r="518" spans="1:69" x14ac:dyDescent="0.25">
      <c r="A518" t="s">
        <v>1895</v>
      </c>
      <c r="B518">
        <v>139</v>
      </c>
      <c r="C518" s="7" t="s">
        <v>1395</v>
      </c>
      <c r="D518" s="53">
        <v>83</v>
      </c>
      <c r="E518" s="58">
        <v>22</v>
      </c>
      <c r="F518" t="s">
        <v>704</v>
      </c>
      <c r="H518" t="s">
        <v>1127</v>
      </c>
      <c r="I518" t="s">
        <v>81</v>
      </c>
      <c r="J518" s="27">
        <v>516</v>
      </c>
      <c r="L518" t="s">
        <v>1577</v>
      </c>
      <c r="M518" t="s">
        <v>714</v>
      </c>
      <c r="Q518" t="s">
        <v>100</v>
      </c>
      <c r="S518" t="s">
        <v>2564</v>
      </c>
      <c r="T518" t="s">
        <v>85</v>
      </c>
      <c r="W518" t="s">
        <v>1580</v>
      </c>
      <c r="AA518" t="s">
        <v>1558</v>
      </c>
      <c r="AB518" t="s">
        <v>1579</v>
      </c>
      <c r="AD518" t="s">
        <v>232</v>
      </c>
      <c r="AI518">
        <v>5</v>
      </c>
      <c r="AJ518">
        <v>7</v>
      </c>
      <c r="AM518">
        <v>6</v>
      </c>
      <c r="AN518">
        <v>0</v>
      </c>
      <c r="AO518">
        <v>0</v>
      </c>
      <c r="AP518">
        <v>31</v>
      </c>
      <c r="AQ518">
        <v>15</v>
      </c>
      <c r="AS518" s="14">
        <f t="shared" si="40"/>
        <v>5.291666666666667</v>
      </c>
      <c r="AT518" s="15">
        <f t="shared" si="41"/>
        <v>4036.1467833333336</v>
      </c>
      <c r="AU518" s="14">
        <f t="shared" si="42"/>
        <v>6</v>
      </c>
      <c r="AV518" s="14">
        <f t="shared" si="43"/>
        <v>31.75</v>
      </c>
      <c r="AW518" s="14">
        <f t="shared" si="44"/>
        <v>31.75</v>
      </c>
      <c r="BL518" t="s">
        <v>244</v>
      </c>
      <c r="BM518" t="s">
        <v>167</v>
      </c>
      <c r="BP518" t="s">
        <v>246</v>
      </c>
    </row>
    <row r="519" spans="1:69" x14ac:dyDescent="0.25">
      <c r="A519">
        <v>518</v>
      </c>
      <c r="B519">
        <v>139</v>
      </c>
      <c r="C519" s="7" t="s">
        <v>1395</v>
      </c>
      <c r="D519" s="53"/>
      <c r="E519" s="58"/>
      <c r="F519" t="s">
        <v>704</v>
      </c>
      <c r="H519" t="s">
        <v>1127</v>
      </c>
      <c r="I519" t="s">
        <v>81</v>
      </c>
      <c r="J519" s="27">
        <v>517</v>
      </c>
      <c r="L519" t="s">
        <v>11</v>
      </c>
      <c r="N519" t="s">
        <v>86</v>
      </c>
      <c r="S519" t="s">
        <v>2564</v>
      </c>
      <c r="T519" t="s">
        <v>1579</v>
      </c>
      <c r="U519" t="s">
        <v>643</v>
      </c>
      <c r="W519" t="s">
        <v>1558</v>
      </c>
      <c r="AA519" t="s">
        <v>1581</v>
      </c>
      <c r="AB519" t="s">
        <v>1582</v>
      </c>
      <c r="AD519" t="s">
        <v>1131</v>
      </c>
      <c r="AI519">
        <v>1</v>
      </c>
      <c r="AJ519">
        <v>4</v>
      </c>
      <c r="AM519">
        <v>9</v>
      </c>
      <c r="AN519">
        <v>0</v>
      </c>
      <c r="AO519">
        <v>0</v>
      </c>
      <c r="AP519">
        <v>10</v>
      </c>
      <c r="AQ519">
        <v>10</v>
      </c>
      <c r="AS519" s="14">
        <f t="shared" si="40"/>
        <v>1.1666666666666667</v>
      </c>
      <c r="AT519" s="15">
        <f t="shared" si="41"/>
        <v>889.85913333333338</v>
      </c>
      <c r="AU519" s="14">
        <f t="shared" si="42"/>
        <v>9</v>
      </c>
      <c r="AV519" s="14">
        <f t="shared" si="43"/>
        <v>10.5</v>
      </c>
      <c r="AW519" s="14">
        <f t="shared" si="44"/>
        <v>10.5</v>
      </c>
    </row>
    <row r="520" spans="1:69" x14ac:dyDescent="0.25">
      <c r="A520" s="63">
        <v>519</v>
      </c>
      <c r="B520">
        <v>140</v>
      </c>
      <c r="C520" s="7" t="s">
        <v>1395</v>
      </c>
      <c r="D520" s="53"/>
      <c r="E520" s="58"/>
      <c r="F520" t="s">
        <v>704</v>
      </c>
      <c r="H520" t="s">
        <v>1127</v>
      </c>
      <c r="I520" t="s">
        <v>81</v>
      </c>
      <c r="J520" s="69">
        <v>518</v>
      </c>
      <c r="L520" t="s">
        <v>12</v>
      </c>
      <c r="O520" t="s">
        <v>86</v>
      </c>
      <c r="P520">
        <v>517</v>
      </c>
      <c r="S520" t="s">
        <v>2564</v>
      </c>
      <c r="AR520">
        <v>70</v>
      </c>
      <c r="AS520" s="14">
        <f t="shared" si="40"/>
        <v>0</v>
      </c>
      <c r="AT520" s="15">
        <f t="shared" si="41"/>
        <v>0</v>
      </c>
      <c r="AU520" s="14">
        <f t="shared" si="42"/>
        <v>0</v>
      </c>
      <c r="AV520" s="14">
        <f t="shared" si="43"/>
        <v>0</v>
      </c>
      <c r="AW520" s="14">
        <f t="shared" si="44"/>
        <v>0</v>
      </c>
      <c r="AX520" t="s">
        <v>1817</v>
      </c>
      <c r="AY520" t="s">
        <v>1583</v>
      </c>
      <c r="AZ520" s="12">
        <f>SUM(AS518:AS520)</f>
        <v>6.4583333333333339</v>
      </c>
      <c r="BA520" t="s">
        <v>1584</v>
      </c>
      <c r="BB520">
        <v>70</v>
      </c>
      <c r="BC520" s="12">
        <f>SUM(AV518:AV520)</f>
        <v>42.25</v>
      </c>
      <c r="BD520">
        <v>0</v>
      </c>
      <c r="BE520">
        <v>7</v>
      </c>
      <c r="BF520">
        <v>1</v>
      </c>
      <c r="BG520">
        <v>0</v>
      </c>
      <c r="BH520" s="12">
        <f>BD520+BF520+(BE520+BG520)/12</f>
        <v>1.5833333333333335</v>
      </c>
    </row>
    <row r="521" spans="1:69" x14ac:dyDescent="0.25">
      <c r="A521">
        <v>520</v>
      </c>
      <c r="B521">
        <v>140</v>
      </c>
      <c r="C521" s="7" t="s">
        <v>1395</v>
      </c>
      <c r="D521" s="53">
        <v>84</v>
      </c>
      <c r="E521" s="58">
        <v>23</v>
      </c>
      <c r="F521" t="s">
        <v>1586</v>
      </c>
      <c r="H521" t="s">
        <v>1585</v>
      </c>
      <c r="J521" s="9">
        <v>519</v>
      </c>
      <c r="L521" t="s">
        <v>1088</v>
      </c>
      <c r="M521" t="s">
        <v>93</v>
      </c>
      <c r="Q521" t="s">
        <v>511</v>
      </c>
      <c r="S521" t="s">
        <v>417</v>
      </c>
      <c r="T521" t="s">
        <v>1587</v>
      </c>
      <c r="W521" t="s">
        <v>263</v>
      </c>
      <c r="AA521" t="s">
        <v>1483</v>
      </c>
      <c r="AD521" t="s">
        <v>1590</v>
      </c>
      <c r="AE521" t="s">
        <v>1591</v>
      </c>
      <c r="AI521">
        <v>5</v>
      </c>
      <c r="AJ521">
        <v>0</v>
      </c>
      <c r="AM521">
        <v>3</v>
      </c>
      <c r="AN521">
        <v>4</v>
      </c>
      <c r="AO521">
        <v>0</v>
      </c>
      <c r="AP521">
        <v>16</v>
      </c>
      <c r="AQ521">
        <v>0</v>
      </c>
      <c r="AS521" s="14">
        <f t="shared" si="40"/>
        <v>5</v>
      </c>
      <c r="AT521" s="15">
        <f t="shared" si="41"/>
        <v>3813.6819999999998</v>
      </c>
      <c r="AU521" s="14">
        <f t="shared" si="42"/>
        <v>3.2</v>
      </c>
      <c r="AV521" s="14">
        <f t="shared" si="43"/>
        <v>16</v>
      </c>
      <c r="AW521" s="14">
        <f t="shared" si="44"/>
        <v>16</v>
      </c>
      <c r="AX521" t="s">
        <v>1818</v>
      </c>
      <c r="AY521" t="s">
        <v>1430</v>
      </c>
      <c r="AZ521" s="12">
        <f>SUM(AS521:AS521)</f>
        <v>5</v>
      </c>
      <c r="BA521" t="s">
        <v>1594</v>
      </c>
      <c r="BB521">
        <v>0</v>
      </c>
      <c r="BC521" s="12">
        <f>SUM(AV521:AV521)</f>
        <v>16</v>
      </c>
      <c r="BD521">
        <v>0</v>
      </c>
      <c r="BE521">
        <v>3</v>
      </c>
      <c r="BF521">
        <v>0</v>
      </c>
      <c r="BG521">
        <v>0</v>
      </c>
      <c r="BH521" s="12">
        <f>BD521+BF521+(BE521+BG521)/12</f>
        <v>0.25</v>
      </c>
    </row>
    <row r="522" spans="1:69" x14ac:dyDescent="0.25">
      <c r="A522">
        <v>521</v>
      </c>
      <c r="B522">
        <v>141</v>
      </c>
      <c r="C522" s="7" t="s">
        <v>1395</v>
      </c>
      <c r="D522" s="53">
        <v>85</v>
      </c>
      <c r="E522" s="58">
        <v>24</v>
      </c>
      <c r="F522" t="s">
        <v>1506</v>
      </c>
      <c r="H522" t="s">
        <v>1585</v>
      </c>
      <c r="I522" t="s">
        <v>1595</v>
      </c>
      <c r="J522" s="27">
        <v>520</v>
      </c>
      <c r="L522" t="s">
        <v>70</v>
      </c>
      <c r="M522" t="s">
        <v>71</v>
      </c>
      <c r="Q522" t="s">
        <v>72</v>
      </c>
      <c r="S522" t="s">
        <v>2564</v>
      </c>
      <c r="T522" t="s">
        <v>1401</v>
      </c>
      <c r="W522" t="s">
        <v>131</v>
      </c>
      <c r="AA522" t="s">
        <v>1601</v>
      </c>
      <c r="AD522" t="s">
        <v>159</v>
      </c>
      <c r="AI522">
        <v>4</v>
      </c>
      <c r="AJ522">
        <v>4</v>
      </c>
      <c r="AM522">
        <v>7</v>
      </c>
      <c r="AN522">
        <v>1</v>
      </c>
      <c r="AO522">
        <v>0</v>
      </c>
      <c r="AP522">
        <v>29</v>
      </c>
      <c r="AQ522">
        <v>7</v>
      </c>
      <c r="AS522" s="14">
        <f t="shared" si="40"/>
        <v>4.166666666666667</v>
      </c>
      <c r="AT522" s="15">
        <f t="shared" si="41"/>
        <v>3178.0683333333336</v>
      </c>
      <c r="AU522" s="14">
        <f t="shared" si="42"/>
        <v>7.05</v>
      </c>
      <c r="AV522" s="14">
        <f t="shared" si="43"/>
        <v>29.375</v>
      </c>
      <c r="AW522" s="14">
        <f t="shared" si="44"/>
        <v>29.35</v>
      </c>
      <c r="AX522" t="s">
        <v>1819</v>
      </c>
      <c r="AY522" t="s">
        <v>1604</v>
      </c>
      <c r="AZ522" s="12">
        <f>SUM(AS522:AS522)</f>
        <v>4.166666666666667</v>
      </c>
      <c r="BA522" t="s">
        <v>1605</v>
      </c>
      <c r="BB522">
        <v>0</v>
      </c>
      <c r="BC522" s="12">
        <f>SUM(AV522:AV522)</f>
        <v>29.375</v>
      </c>
      <c r="BD522">
        <v>0</v>
      </c>
      <c r="BE522">
        <v>5</v>
      </c>
      <c r="BF522">
        <v>0</v>
      </c>
      <c r="BG522">
        <v>0</v>
      </c>
      <c r="BH522" s="12">
        <f>BD522+BF522+(BE522+BG522)/12</f>
        <v>0.41666666666666669</v>
      </c>
      <c r="BL522" t="s">
        <v>162</v>
      </c>
    </row>
    <row r="523" spans="1:69" x14ac:dyDescent="0.25">
      <c r="A523">
        <v>522</v>
      </c>
      <c r="B523">
        <v>141</v>
      </c>
      <c r="C523" s="7" t="s">
        <v>1395</v>
      </c>
      <c r="D523" s="53">
        <v>86</v>
      </c>
      <c r="E523" s="58">
        <v>25</v>
      </c>
      <c r="F523" t="s">
        <v>1596</v>
      </c>
      <c r="H523" t="s">
        <v>1597</v>
      </c>
      <c r="J523" s="25">
        <v>521</v>
      </c>
      <c r="L523" t="s">
        <v>1890</v>
      </c>
      <c r="M523" t="s">
        <v>1598</v>
      </c>
      <c r="N523" t="s">
        <v>86</v>
      </c>
      <c r="Q523" t="s">
        <v>406</v>
      </c>
      <c r="S523" t="s">
        <v>2564</v>
      </c>
      <c r="T523" t="s">
        <v>287</v>
      </c>
      <c r="W523" t="s">
        <v>112</v>
      </c>
      <c r="AA523" t="s">
        <v>73</v>
      </c>
      <c r="AD523" t="s">
        <v>287</v>
      </c>
      <c r="AI523">
        <v>10</v>
      </c>
      <c r="AJ523">
        <v>19</v>
      </c>
      <c r="AM523">
        <v>11</v>
      </c>
      <c r="AN523">
        <v>5</v>
      </c>
      <c r="AO523">
        <v>0</v>
      </c>
      <c r="AP523">
        <v>121</v>
      </c>
      <c r="AQ523">
        <v>8</v>
      </c>
      <c r="AS523" s="14">
        <f t="shared" si="40"/>
        <v>10.791666666666666</v>
      </c>
      <c r="AT523" s="15">
        <f t="shared" si="41"/>
        <v>8231.1969833333333</v>
      </c>
      <c r="AU523" s="14">
        <f t="shared" si="42"/>
        <v>11.25</v>
      </c>
      <c r="AV523" s="14">
        <f t="shared" si="43"/>
        <v>121.40625</v>
      </c>
      <c r="AW523" s="14">
        <f t="shared" si="44"/>
        <v>121.4</v>
      </c>
      <c r="BL523" t="s">
        <v>287</v>
      </c>
      <c r="BM523" t="s">
        <v>167</v>
      </c>
    </row>
    <row r="524" spans="1:69" x14ac:dyDescent="0.25">
      <c r="A524">
        <v>523</v>
      </c>
      <c r="B524">
        <v>141</v>
      </c>
      <c r="C524" s="7" t="s">
        <v>1395</v>
      </c>
      <c r="D524" s="53"/>
      <c r="E524" s="58"/>
      <c r="F524" t="s">
        <v>1596</v>
      </c>
      <c r="H524" t="s">
        <v>1597</v>
      </c>
      <c r="J524" s="25">
        <v>522</v>
      </c>
      <c r="L524" t="s">
        <v>12</v>
      </c>
      <c r="O524" t="s">
        <v>86</v>
      </c>
      <c r="P524">
        <v>521</v>
      </c>
      <c r="S524" t="s">
        <v>2564</v>
      </c>
      <c r="AR524">
        <v>65</v>
      </c>
      <c r="AS524" s="14">
        <f t="shared" si="40"/>
        <v>0</v>
      </c>
      <c r="AT524" s="15">
        <f t="shared" si="41"/>
        <v>0</v>
      </c>
      <c r="AU524" s="14">
        <f t="shared" si="42"/>
        <v>0</v>
      </c>
      <c r="AV524" s="14">
        <f t="shared" si="43"/>
        <v>0</v>
      </c>
      <c r="AW524" s="14">
        <f t="shared" si="44"/>
        <v>0</v>
      </c>
      <c r="AX524" t="s">
        <v>1820</v>
      </c>
      <c r="AY524" t="s">
        <v>1606</v>
      </c>
      <c r="AZ524" s="12">
        <f>SUM(AS523:AS524)</f>
        <v>10.791666666666666</v>
      </c>
      <c r="BA524" t="s">
        <v>1607</v>
      </c>
      <c r="BB524">
        <v>65</v>
      </c>
      <c r="BC524" s="12">
        <f>SUM(AV523:AV524)</f>
        <v>121.40625</v>
      </c>
      <c r="BD524">
        <v>1</v>
      </c>
      <c r="BE524">
        <v>8</v>
      </c>
      <c r="BF524">
        <v>0</v>
      </c>
      <c r="BG524">
        <v>11</v>
      </c>
      <c r="BH524" s="12">
        <f>BD524+BF524+(BE524+BG524)/12</f>
        <v>2.583333333333333</v>
      </c>
    </row>
    <row r="525" spans="1:69" x14ac:dyDescent="0.25">
      <c r="A525">
        <v>524</v>
      </c>
      <c r="B525">
        <v>142</v>
      </c>
      <c r="C525" s="7" t="s">
        <v>1395</v>
      </c>
      <c r="D525" s="53">
        <v>87</v>
      </c>
      <c r="E525" s="58">
        <v>26</v>
      </c>
      <c r="F525" t="s">
        <v>1608</v>
      </c>
      <c r="H525" t="s">
        <v>1609</v>
      </c>
      <c r="I525" t="s">
        <v>1610</v>
      </c>
      <c r="J525" s="27">
        <v>523</v>
      </c>
      <c r="L525" t="s">
        <v>1088</v>
      </c>
      <c r="M525" t="s">
        <v>93</v>
      </c>
      <c r="Q525" t="s">
        <v>511</v>
      </c>
      <c r="S525" t="s">
        <v>2565</v>
      </c>
      <c r="T525" t="s">
        <v>228</v>
      </c>
      <c r="W525" t="s">
        <v>228</v>
      </c>
      <c r="X525" t="s">
        <v>159</v>
      </c>
      <c r="AA525" t="s">
        <v>582</v>
      </c>
      <c r="AD525" t="s">
        <v>324</v>
      </c>
      <c r="AE525" t="s">
        <v>159</v>
      </c>
      <c r="AI525">
        <v>10</v>
      </c>
      <c r="AJ525">
        <v>2</v>
      </c>
      <c r="AM525">
        <v>3</v>
      </c>
      <c r="AN525">
        <v>1</v>
      </c>
      <c r="AO525">
        <v>6</v>
      </c>
      <c r="AP525">
        <v>31</v>
      </c>
      <c r="AQ525">
        <v>3</v>
      </c>
      <c r="AS525" s="14">
        <f t="shared" si="40"/>
        <v>10.083333333333334</v>
      </c>
      <c r="AT525" s="15">
        <f t="shared" si="41"/>
        <v>7690.9253666666673</v>
      </c>
      <c r="AU525" s="14">
        <f t="shared" si="42"/>
        <v>3.0749999999999997</v>
      </c>
      <c r="AV525" s="14">
        <f t="shared" si="43"/>
        <v>31.006249999999998</v>
      </c>
      <c r="AW525" s="14">
        <f t="shared" si="44"/>
        <v>31.15</v>
      </c>
      <c r="AX525" t="s">
        <v>1821</v>
      </c>
      <c r="AY525" t="s">
        <v>1612</v>
      </c>
      <c r="AZ525" s="12">
        <f>SUM(AS525:AS525)</f>
        <v>10.083333333333334</v>
      </c>
      <c r="BA525" t="s">
        <v>1613</v>
      </c>
      <c r="BB525">
        <v>0</v>
      </c>
      <c r="BC525" s="12">
        <f>SUM(AV525:AV525)</f>
        <v>31.006249999999998</v>
      </c>
      <c r="BD525">
        <v>0</v>
      </c>
      <c r="BE525">
        <v>5</v>
      </c>
      <c r="BF525">
        <v>0</v>
      </c>
      <c r="BG525">
        <v>0</v>
      </c>
      <c r="BH525" s="12">
        <f>BD525+BF525+(BE525+BG525)/12</f>
        <v>0.41666666666666669</v>
      </c>
    </row>
    <row r="526" spans="1:69" ht="14.25" customHeight="1" x14ac:dyDescent="0.25">
      <c r="A526">
        <v>525</v>
      </c>
      <c r="B526" t="s">
        <v>1621</v>
      </c>
      <c r="C526" s="7" t="s">
        <v>1395</v>
      </c>
      <c r="D526" s="53">
        <v>88</v>
      </c>
      <c r="E526" s="58">
        <v>27</v>
      </c>
      <c r="F526" t="s">
        <v>1615</v>
      </c>
      <c r="H526" t="s">
        <v>1100</v>
      </c>
      <c r="I526" t="s">
        <v>1614</v>
      </c>
      <c r="J526" s="31">
        <v>524</v>
      </c>
      <c r="L526" t="s">
        <v>1616</v>
      </c>
      <c r="M526" t="s">
        <v>679</v>
      </c>
      <c r="Q526" t="s">
        <v>511</v>
      </c>
      <c r="S526" t="s">
        <v>2565</v>
      </c>
      <c r="T526" t="s">
        <v>1617</v>
      </c>
      <c r="W526" t="s">
        <v>1404</v>
      </c>
      <c r="X526" t="s">
        <v>732</v>
      </c>
      <c r="AA526" t="s">
        <v>1442</v>
      </c>
      <c r="AD526" t="s">
        <v>296</v>
      </c>
      <c r="AI526">
        <v>9</v>
      </c>
      <c r="AJ526">
        <v>0</v>
      </c>
      <c r="AM526">
        <v>3</v>
      </c>
      <c r="AN526">
        <v>4</v>
      </c>
      <c r="AO526">
        <v>0</v>
      </c>
      <c r="AP526">
        <v>28</v>
      </c>
      <c r="AQ526">
        <v>16</v>
      </c>
      <c r="AS526" s="14">
        <f t="shared" si="40"/>
        <v>9</v>
      </c>
      <c r="AT526" s="15">
        <f t="shared" si="41"/>
        <v>6864.6275999999998</v>
      </c>
      <c r="AU526" s="14">
        <f t="shared" si="42"/>
        <v>3.2</v>
      </c>
      <c r="AV526" s="14">
        <f t="shared" si="43"/>
        <v>28.8</v>
      </c>
      <c r="AW526" s="14">
        <f t="shared" si="44"/>
        <v>28.8</v>
      </c>
      <c r="AX526" t="s">
        <v>1822</v>
      </c>
      <c r="AY526" t="s">
        <v>1619</v>
      </c>
      <c r="AZ526" s="12">
        <f>SUM(AS526:AS526)</f>
        <v>9</v>
      </c>
      <c r="BA526" t="s">
        <v>1620</v>
      </c>
      <c r="BB526">
        <v>0</v>
      </c>
      <c r="BC526" s="12">
        <f>SUM(AV526:AV526)</f>
        <v>28.8</v>
      </c>
      <c r="BD526">
        <v>0</v>
      </c>
      <c r="BE526">
        <v>5</v>
      </c>
      <c r="BF526">
        <v>0</v>
      </c>
      <c r="BG526">
        <v>0</v>
      </c>
      <c r="BH526" s="12">
        <f>BD526+BF526+(BE526+BG526)/12</f>
        <v>0.41666666666666669</v>
      </c>
    </row>
    <row r="527" spans="1:69" x14ac:dyDescent="0.25">
      <c r="A527">
        <v>526</v>
      </c>
      <c r="B527">
        <v>143</v>
      </c>
      <c r="C527" s="7" t="s">
        <v>1395</v>
      </c>
      <c r="D527" s="53">
        <v>89</v>
      </c>
      <c r="E527" s="58">
        <v>28</v>
      </c>
      <c r="F527" t="s">
        <v>1626</v>
      </c>
      <c r="H527" t="s">
        <v>1627</v>
      </c>
      <c r="J527" s="25" t="s">
        <v>1622</v>
      </c>
      <c r="K527" t="s">
        <v>770</v>
      </c>
      <c r="L527" t="s">
        <v>100</v>
      </c>
      <c r="M527" t="s">
        <v>100</v>
      </c>
      <c r="Q527" t="s">
        <v>1492</v>
      </c>
      <c r="S527" t="s">
        <v>2565</v>
      </c>
      <c r="T527" t="s">
        <v>65</v>
      </c>
      <c r="W527" t="s">
        <v>159</v>
      </c>
      <c r="AA527" t="s">
        <v>117</v>
      </c>
      <c r="AD527" t="s">
        <v>65</v>
      </c>
      <c r="AI527">
        <v>11</v>
      </c>
      <c r="AJ527">
        <v>23</v>
      </c>
      <c r="AK527">
        <v>23</v>
      </c>
      <c r="AL527">
        <v>22</v>
      </c>
      <c r="AM527">
        <v>5</v>
      </c>
      <c r="AN527">
        <v>12</v>
      </c>
      <c r="AO527">
        <v>6</v>
      </c>
      <c r="AP527">
        <v>67</v>
      </c>
      <c r="AQ527">
        <v>5</v>
      </c>
      <c r="AS527" s="14">
        <f t="shared" si="40"/>
        <v>11.958333333333334</v>
      </c>
      <c r="AT527" s="15">
        <f t="shared" si="41"/>
        <v>9121.0561166666666</v>
      </c>
      <c r="AU527" s="14">
        <f t="shared" si="42"/>
        <v>5.625</v>
      </c>
      <c r="AV527" s="14">
        <f t="shared" si="43"/>
        <v>67.265625</v>
      </c>
      <c r="AW527" s="14">
        <f t="shared" si="44"/>
        <v>67.25</v>
      </c>
      <c r="AX527" t="s">
        <v>1823</v>
      </c>
      <c r="AY527" t="s">
        <v>1493</v>
      </c>
      <c r="AZ527" s="12">
        <f>SUM(AS527:AS527)</f>
        <v>11.958333333333334</v>
      </c>
      <c r="BA527" t="s">
        <v>1494</v>
      </c>
      <c r="BB527">
        <v>0</v>
      </c>
      <c r="BC527" s="12">
        <f>SUM(AV527:AV527)</f>
        <v>67.265625</v>
      </c>
      <c r="BD527">
        <v>0</v>
      </c>
      <c r="BE527">
        <v>11</v>
      </c>
      <c r="BF527">
        <v>0</v>
      </c>
      <c r="BG527">
        <v>0</v>
      </c>
      <c r="BH527" s="12">
        <f>BD527+BF527+(BE527+BG527)/12</f>
        <v>0.91666666666666663</v>
      </c>
      <c r="BL527" t="s">
        <v>117</v>
      </c>
    </row>
    <row r="528" spans="1:69" x14ac:dyDescent="0.25">
      <c r="A528">
        <v>527</v>
      </c>
      <c r="B528">
        <v>143</v>
      </c>
      <c r="C528" s="7" t="s">
        <v>1395</v>
      </c>
      <c r="D528" s="53">
        <v>90</v>
      </c>
      <c r="E528" s="58">
        <v>29</v>
      </c>
      <c r="F528" t="s">
        <v>1628</v>
      </c>
      <c r="H528" t="s">
        <v>1231</v>
      </c>
      <c r="I528" t="s">
        <v>1629</v>
      </c>
      <c r="J528" s="25">
        <v>525</v>
      </c>
      <c r="L528" t="s">
        <v>11</v>
      </c>
      <c r="N528" t="s">
        <v>86</v>
      </c>
      <c r="S528" t="s">
        <v>2564</v>
      </c>
      <c r="T528" s="10" t="s">
        <v>739</v>
      </c>
      <c r="W528" s="10" t="s">
        <v>739</v>
      </c>
      <c r="AA528" s="10" t="s">
        <v>739</v>
      </c>
      <c r="AB528" t="s">
        <v>921</v>
      </c>
      <c r="AD528" t="s">
        <v>65</v>
      </c>
      <c r="AI528">
        <v>1</v>
      </c>
      <c r="AJ528">
        <v>1</v>
      </c>
      <c r="AM528">
        <v>12</v>
      </c>
      <c r="AN528">
        <v>7</v>
      </c>
      <c r="AO528">
        <v>6</v>
      </c>
      <c r="AP528">
        <v>12</v>
      </c>
      <c r="AQ528">
        <v>18</v>
      </c>
      <c r="AS528" s="14">
        <f t="shared" si="40"/>
        <v>1.0416666666666667</v>
      </c>
      <c r="AT528" s="15">
        <f t="shared" si="41"/>
        <v>794.5170833333334</v>
      </c>
      <c r="AU528" s="14">
        <f t="shared" si="42"/>
        <v>12.375</v>
      </c>
      <c r="AV528" s="14">
        <f t="shared" si="43"/>
        <v>12.890625000000002</v>
      </c>
      <c r="AW528" s="14">
        <f t="shared" si="44"/>
        <v>12.9</v>
      </c>
    </row>
    <row r="529" spans="1:68" x14ac:dyDescent="0.25">
      <c r="A529" s="63">
        <v>528</v>
      </c>
      <c r="B529">
        <v>144</v>
      </c>
      <c r="C529" s="7" t="s">
        <v>1395</v>
      </c>
      <c r="D529" s="53"/>
      <c r="E529" s="58"/>
      <c r="F529" t="s">
        <v>1628</v>
      </c>
      <c r="H529" t="s">
        <v>1231</v>
      </c>
      <c r="I529" t="s">
        <v>1629</v>
      </c>
      <c r="J529" s="68">
        <v>526</v>
      </c>
      <c r="L529" t="s">
        <v>12</v>
      </c>
      <c r="O529" t="s">
        <v>86</v>
      </c>
      <c r="P529">
        <v>525</v>
      </c>
      <c r="S529" t="s">
        <v>2564</v>
      </c>
      <c r="AR529">
        <v>50</v>
      </c>
      <c r="AS529" s="14">
        <f t="shared" si="40"/>
        <v>0</v>
      </c>
      <c r="AT529" s="15">
        <f t="shared" si="41"/>
        <v>0</v>
      </c>
      <c r="AU529" s="14">
        <f t="shared" si="42"/>
        <v>0</v>
      </c>
      <c r="AV529" s="14">
        <f t="shared" si="43"/>
        <v>0</v>
      </c>
      <c r="AW529" s="14">
        <f t="shared" si="44"/>
        <v>0</v>
      </c>
      <c r="AX529" t="s">
        <v>1824</v>
      </c>
      <c r="AY529" t="s">
        <v>1630</v>
      </c>
      <c r="AZ529" s="12">
        <f>SUM(AS528:AS529)</f>
        <v>1.0416666666666667</v>
      </c>
      <c r="BA529" t="s">
        <v>1631</v>
      </c>
      <c r="BB529">
        <v>50</v>
      </c>
      <c r="BC529" s="12">
        <f>SUM(AV528:AV529)</f>
        <v>12.890625000000002</v>
      </c>
      <c r="BD529">
        <v>0</v>
      </c>
      <c r="BE529">
        <v>2</v>
      </c>
      <c r="BF529">
        <v>0</v>
      </c>
      <c r="BG529">
        <v>8</v>
      </c>
      <c r="BH529" s="12">
        <f>BD529+BF529+(BE529+BG529)/12</f>
        <v>0.83333333333333337</v>
      </c>
    </row>
    <row r="530" spans="1:68" x14ac:dyDescent="0.25">
      <c r="A530">
        <v>529</v>
      </c>
      <c r="B530">
        <v>144</v>
      </c>
      <c r="C530" s="7" t="s">
        <v>1395</v>
      </c>
      <c r="D530" s="53">
        <v>91</v>
      </c>
      <c r="E530" s="58">
        <v>30</v>
      </c>
      <c r="F530" t="s">
        <v>990</v>
      </c>
      <c r="J530" s="27">
        <v>527</v>
      </c>
      <c r="L530" t="s">
        <v>11</v>
      </c>
      <c r="N530" t="s">
        <v>86</v>
      </c>
      <c r="S530" t="s">
        <v>2564</v>
      </c>
      <c r="T530" t="s">
        <v>232</v>
      </c>
      <c r="W530" t="s">
        <v>1634</v>
      </c>
      <c r="AA530" t="s">
        <v>159</v>
      </c>
      <c r="AD530" t="s">
        <v>1635</v>
      </c>
      <c r="AI530">
        <v>1</v>
      </c>
      <c r="AJ530">
        <v>6</v>
      </c>
      <c r="AM530">
        <v>9</v>
      </c>
      <c r="AN530">
        <v>0</v>
      </c>
      <c r="AO530">
        <v>0</v>
      </c>
      <c r="AP530">
        <v>11</v>
      </c>
      <c r="AQ530">
        <v>5</v>
      </c>
      <c r="AS530" s="14">
        <f t="shared" si="40"/>
        <v>1.25</v>
      </c>
      <c r="AT530" s="15">
        <f t="shared" si="41"/>
        <v>953.42049999999995</v>
      </c>
      <c r="AU530" s="14">
        <f t="shared" si="42"/>
        <v>9</v>
      </c>
      <c r="AV530" s="14">
        <f t="shared" si="43"/>
        <v>11.25</v>
      </c>
      <c r="AW530" s="14">
        <f t="shared" si="44"/>
        <v>11.25</v>
      </c>
      <c r="BL530" t="s">
        <v>167</v>
      </c>
      <c r="BP530" t="s">
        <v>246</v>
      </c>
    </row>
    <row r="531" spans="1:68" x14ac:dyDescent="0.25">
      <c r="A531">
        <v>530</v>
      </c>
      <c r="B531">
        <v>144</v>
      </c>
      <c r="C531" s="7" t="s">
        <v>1395</v>
      </c>
      <c r="D531" s="53"/>
      <c r="E531" s="58"/>
      <c r="F531" t="s">
        <v>990</v>
      </c>
      <c r="J531" s="27">
        <v>528</v>
      </c>
      <c r="L531" t="s">
        <v>12</v>
      </c>
      <c r="O531" t="s">
        <v>86</v>
      </c>
      <c r="P531">
        <v>527</v>
      </c>
      <c r="S531" t="s">
        <v>2564</v>
      </c>
      <c r="AR531">
        <v>45</v>
      </c>
      <c r="AS531" s="14">
        <f t="shared" si="40"/>
        <v>0</v>
      </c>
      <c r="AT531" s="15">
        <f t="shared" si="41"/>
        <v>0</v>
      </c>
      <c r="AU531" s="14">
        <f t="shared" si="42"/>
        <v>0</v>
      </c>
      <c r="AV531" s="14">
        <f t="shared" si="43"/>
        <v>0</v>
      </c>
      <c r="AW531" s="14">
        <f t="shared" si="44"/>
        <v>0</v>
      </c>
    </row>
    <row r="532" spans="1:68" x14ac:dyDescent="0.25">
      <c r="A532" s="63">
        <v>531</v>
      </c>
      <c r="B532">
        <v>144</v>
      </c>
      <c r="C532" s="7" t="s">
        <v>1395</v>
      </c>
      <c r="D532" s="53"/>
      <c r="E532" s="58"/>
      <c r="F532" t="s">
        <v>990</v>
      </c>
      <c r="J532" s="68">
        <v>529</v>
      </c>
      <c r="L532" t="s">
        <v>1102</v>
      </c>
      <c r="O532" t="s">
        <v>86</v>
      </c>
      <c r="P532" t="s">
        <v>1632</v>
      </c>
      <c r="S532" t="s">
        <v>2564</v>
      </c>
      <c r="AR532">
        <v>20</v>
      </c>
      <c r="AS532" s="14">
        <f t="shared" si="40"/>
        <v>0</v>
      </c>
      <c r="AT532" s="15">
        <f t="shared" si="41"/>
        <v>0</v>
      </c>
      <c r="AU532" s="14">
        <f t="shared" si="42"/>
        <v>0</v>
      </c>
      <c r="AV532" s="14">
        <f t="shared" si="43"/>
        <v>0</v>
      </c>
      <c r="AW532" s="14">
        <f t="shared" si="44"/>
        <v>0</v>
      </c>
      <c r="AX532" t="s">
        <v>1825</v>
      </c>
      <c r="AY532" t="s">
        <v>1637</v>
      </c>
      <c r="AZ532" s="12">
        <f>SUM(AS530:AS532)</f>
        <v>1.25</v>
      </c>
      <c r="BA532" t="s">
        <v>1638</v>
      </c>
      <c r="BB532">
        <v>65</v>
      </c>
      <c r="BC532" s="12">
        <f>SUM(AV530:AV532)</f>
        <v>11.25</v>
      </c>
      <c r="BD532">
        <v>0</v>
      </c>
      <c r="BE532">
        <v>2</v>
      </c>
      <c r="BF532">
        <v>0</v>
      </c>
      <c r="BG532">
        <v>11</v>
      </c>
      <c r="BH532" s="12">
        <f>BD532+BF532+(BE532+BG532)/12</f>
        <v>1.0833333333333333</v>
      </c>
    </row>
    <row r="533" spans="1:68" x14ac:dyDescent="0.25">
      <c r="A533">
        <v>532</v>
      </c>
      <c r="B533">
        <v>145</v>
      </c>
      <c r="C533" s="7" t="s">
        <v>1395</v>
      </c>
      <c r="D533" s="53">
        <v>92</v>
      </c>
      <c r="E533" s="58">
        <v>31</v>
      </c>
      <c r="F533" t="s">
        <v>840</v>
      </c>
      <c r="H533" t="s">
        <v>1639</v>
      </c>
      <c r="I533" t="s">
        <v>1595</v>
      </c>
      <c r="J533" s="25">
        <v>530</v>
      </c>
      <c r="L533" t="s">
        <v>92</v>
      </c>
      <c r="M533" t="s">
        <v>93</v>
      </c>
      <c r="Q533" t="s">
        <v>511</v>
      </c>
      <c r="S533" t="s">
        <v>2565</v>
      </c>
      <c r="T533" t="s">
        <v>159</v>
      </c>
      <c r="W533" t="s">
        <v>159</v>
      </c>
      <c r="AA533" t="s">
        <v>116</v>
      </c>
      <c r="AD533" s="10" t="s">
        <v>1061</v>
      </c>
      <c r="AI533">
        <v>7</v>
      </c>
      <c r="AJ533">
        <v>0</v>
      </c>
      <c r="AM533">
        <v>3</v>
      </c>
      <c r="AN533">
        <v>9</v>
      </c>
      <c r="AO533">
        <v>0</v>
      </c>
      <c r="AP533">
        <v>24</v>
      </c>
      <c r="AQ533">
        <v>3</v>
      </c>
      <c r="AS533" s="14">
        <f t="shared" si="40"/>
        <v>7</v>
      </c>
      <c r="AT533" s="15">
        <f t="shared" si="41"/>
        <v>5339.1548000000003</v>
      </c>
      <c r="AU533" s="14">
        <f t="shared" si="42"/>
        <v>3.45</v>
      </c>
      <c r="AV533" s="14">
        <f t="shared" si="43"/>
        <v>24.150000000000002</v>
      </c>
      <c r="AW533" s="14">
        <f t="shared" si="44"/>
        <v>24.15</v>
      </c>
    </row>
    <row r="534" spans="1:68" x14ac:dyDescent="0.25">
      <c r="A534">
        <v>533</v>
      </c>
      <c r="B534">
        <v>145</v>
      </c>
      <c r="C534" s="7" t="s">
        <v>1395</v>
      </c>
      <c r="D534" s="53"/>
      <c r="E534" s="58"/>
      <c r="F534" t="s">
        <v>840</v>
      </c>
      <c r="H534" t="s">
        <v>1639</v>
      </c>
      <c r="I534" t="s">
        <v>1595</v>
      </c>
      <c r="J534" s="25">
        <v>531</v>
      </c>
      <c r="L534" t="s">
        <v>1644</v>
      </c>
      <c r="M534" t="s">
        <v>747</v>
      </c>
      <c r="N534" t="s">
        <v>86</v>
      </c>
      <c r="Q534" t="s">
        <v>1645</v>
      </c>
      <c r="S534" t="s">
        <v>2564</v>
      </c>
      <c r="T534" t="s">
        <v>91</v>
      </c>
      <c r="W534" t="s">
        <v>65</v>
      </c>
      <c r="AA534" t="s">
        <v>65</v>
      </c>
      <c r="AD534" t="s">
        <v>497</v>
      </c>
      <c r="AI534">
        <v>13</v>
      </c>
      <c r="AJ534">
        <v>5</v>
      </c>
      <c r="AM534">
        <v>7</v>
      </c>
      <c r="AN534">
        <v>2</v>
      </c>
      <c r="AO534">
        <v>6</v>
      </c>
      <c r="AP534">
        <v>94</v>
      </c>
      <c r="AQ534">
        <v>2</v>
      </c>
      <c r="AS534" s="14">
        <f t="shared" si="40"/>
        <v>13.208333333333334</v>
      </c>
      <c r="AT534" s="15">
        <f t="shared" si="41"/>
        <v>10074.476616666667</v>
      </c>
      <c r="AU534" s="14">
        <f t="shared" si="42"/>
        <v>7.125</v>
      </c>
      <c r="AV534" s="14">
        <f t="shared" si="43"/>
        <v>94.109375</v>
      </c>
      <c r="AW534" s="14">
        <f t="shared" si="44"/>
        <v>94.1</v>
      </c>
    </row>
    <row r="535" spans="1:68" x14ac:dyDescent="0.25">
      <c r="A535">
        <v>534</v>
      </c>
      <c r="B535">
        <v>145</v>
      </c>
      <c r="C535" s="7" t="s">
        <v>1395</v>
      </c>
      <c r="D535" s="53"/>
      <c r="E535" s="58"/>
      <c r="F535" t="s">
        <v>840</v>
      </c>
      <c r="H535" t="s">
        <v>1639</v>
      </c>
      <c r="I535" t="s">
        <v>1595</v>
      </c>
      <c r="J535" s="25">
        <v>532</v>
      </c>
      <c r="L535" t="s">
        <v>12</v>
      </c>
      <c r="O535" t="s">
        <v>86</v>
      </c>
      <c r="P535">
        <v>531</v>
      </c>
      <c r="S535" t="s">
        <v>2564</v>
      </c>
      <c r="AR535">
        <v>65</v>
      </c>
      <c r="AS535" s="14">
        <f t="shared" si="40"/>
        <v>0</v>
      </c>
      <c r="AT535" s="15">
        <f t="shared" si="41"/>
        <v>0</v>
      </c>
      <c r="AU535" s="14">
        <f t="shared" si="42"/>
        <v>0</v>
      </c>
      <c r="AV535" s="14">
        <f t="shared" si="43"/>
        <v>0</v>
      </c>
      <c r="AW535" s="14">
        <f t="shared" si="44"/>
        <v>0</v>
      </c>
      <c r="AX535" t="s">
        <v>1827</v>
      </c>
      <c r="AY535" t="s">
        <v>1646</v>
      </c>
      <c r="AZ535" s="12">
        <f>SUM(AS533:AS535)</f>
        <v>20.208333333333336</v>
      </c>
      <c r="BA535" t="s">
        <v>1647</v>
      </c>
      <c r="BB535">
        <v>65</v>
      </c>
      <c r="BC535" s="12">
        <f>SUM(AV533:AV535)</f>
        <v>118.25937500000001</v>
      </c>
      <c r="BD535">
        <v>1</v>
      </c>
      <c r="BE535">
        <v>8</v>
      </c>
      <c r="BF535">
        <v>0</v>
      </c>
      <c r="BG535">
        <v>11</v>
      </c>
      <c r="BH535" s="12">
        <f>BD535+BF535+(BE535+BG535)/12</f>
        <v>2.583333333333333</v>
      </c>
    </row>
    <row r="536" spans="1:68" x14ac:dyDescent="0.25">
      <c r="A536">
        <v>535</v>
      </c>
      <c r="B536">
        <v>145</v>
      </c>
      <c r="C536" s="7" t="s">
        <v>1395</v>
      </c>
      <c r="D536" s="53">
        <v>93</v>
      </c>
      <c r="E536" s="58">
        <v>32</v>
      </c>
      <c r="F536" t="s">
        <v>1506</v>
      </c>
      <c r="G536" t="s">
        <v>1566</v>
      </c>
      <c r="H536" t="s">
        <v>1641</v>
      </c>
      <c r="I536" t="s">
        <v>1642</v>
      </c>
      <c r="J536" s="27">
        <v>533</v>
      </c>
      <c r="L536" t="s">
        <v>1093</v>
      </c>
      <c r="M536" t="s">
        <v>71</v>
      </c>
      <c r="Q536" t="s">
        <v>72</v>
      </c>
      <c r="S536" t="s">
        <v>2564</v>
      </c>
      <c r="T536" t="s">
        <v>1510</v>
      </c>
      <c r="W536" t="s">
        <v>263</v>
      </c>
      <c r="X536" t="s">
        <v>65</v>
      </c>
      <c r="AA536" t="s">
        <v>574</v>
      </c>
      <c r="AD536" t="s">
        <v>428</v>
      </c>
      <c r="AI536">
        <v>4</v>
      </c>
      <c r="AJ536">
        <v>6</v>
      </c>
      <c r="AM536">
        <v>7</v>
      </c>
      <c r="AN536">
        <v>1</v>
      </c>
      <c r="AO536">
        <v>0</v>
      </c>
      <c r="AP536">
        <v>29</v>
      </c>
      <c r="AQ536">
        <v>19</v>
      </c>
      <c r="AS536" s="14">
        <f t="shared" si="40"/>
        <v>4.25</v>
      </c>
      <c r="AT536" s="15">
        <f t="shared" si="41"/>
        <v>3241.6297</v>
      </c>
      <c r="AU536" s="14">
        <f t="shared" si="42"/>
        <v>7.05</v>
      </c>
      <c r="AV536" s="14">
        <f t="shared" si="43"/>
        <v>29.962499999999999</v>
      </c>
      <c r="AW536" s="14">
        <f t="shared" si="44"/>
        <v>29.95</v>
      </c>
      <c r="BL536" t="s">
        <v>167</v>
      </c>
    </row>
    <row r="537" spans="1:68" x14ac:dyDescent="0.25">
      <c r="A537">
        <v>536</v>
      </c>
      <c r="B537">
        <v>146</v>
      </c>
      <c r="C537" s="7" t="s">
        <v>1395</v>
      </c>
      <c r="D537" s="53"/>
      <c r="E537" s="58"/>
      <c r="F537" t="s">
        <v>1506</v>
      </c>
      <c r="G537" t="s">
        <v>1566</v>
      </c>
      <c r="H537" t="s">
        <v>1641</v>
      </c>
      <c r="I537" t="s">
        <v>1642</v>
      </c>
      <c r="J537" s="27">
        <v>534</v>
      </c>
      <c r="L537" t="s">
        <v>11</v>
      </c>
      <c r="N537" t="s">
        <v>86</v>
      </c>
      <c r="S537" t="s">
        <v>2564</v>
      </c>
      <c r="T537" t="s">
        <v>1411</v>
      </c>
      <c r="W537" t="s">
        <v>1411</v>
      </c>
      <c r="AA537" t="s">
        <v>1411</v>
      </c>
      <c r="AD537" t="s">
        <v>65</v>
      </c>
      <c r="AI537">
        <v>0</v>
      </c>
      <c r="AJ537">
        <v>12</v>
      </c>
      <c r="AM537">
        <v>7</v>
      </c>
      <c r="AN537">
        <v>18</v>
      </c>
      <c r="AO537">
        <v>0</v>
      </c>
      <c r="AP537">
        <v>3</v>
      </c>
      <c r="AQ537">
        <v>19</v>
      </c>
      <c r="AS537" s="14">
        <f t="shared" si="40"/>
        <v>0.5</v>
      </c>
      <c r="AT537" s="15">
        <f t="shared" si="41"/>
        <v>381.3682</v>
      </c>
      <c r="AU537" s="14">
        <f t="shared" si="42"/>
        <v>7.9</v>
      </c>
      <c r="AV537" s="14">
        <f t="shared" si="43"/>
        <v>3.95</v>
      </c>
      <c r="AW537" s="14">
        <f t="shared" si="44"/>
        <v>3.95</v>
      </c>
    </row>
    <row r="538" spans="1:68" x14ac:dyDescent="0.25">
      <c r="A538" s="63">
        <v>537</v>
      </c>
      <c r="B538">
        <v>146</v>
      </c>
      <c r="C538" s="7" t="s">
        <v>1395</v>
      </c>
      <c r="D538" s="53"/>
      <c r="E538" s="58"/>
      <c r="F538" t="s">
        <v>1506</v>
      </c>
      <c r="G538" t="s">
        <v>1566</v>
      </c>
      <c r="H538" t="s">
        <v>1641</v>
      </c>
      <c r="I538" t="s">
        <v>1642</v>
      </c>
      <c r="J538" s="69">
        <v>535</v>
      </c>
      <c r="L538" t="s">
        <v>12</v>
      </c>
      <c r="O538" t="s">
        <v>86</v>
      </c>
      <c r="P538">
        <v>534</v>
      </c>
      <c r="S538" t="s">
        <v>2564</v>
      </c>
      <c r="AR538">
        <v>30</v>
      </c>
      <c r="AS538" s="14">
        <f t="shared" si="40"/>
        <v>0</v>
      </c>
      <c r="AT538" s="15">
        <f t="shared" si="41"/>
        <v>0</v>
      </c>
      <c r="AU538" s="14">
        <f t="shared" si="42"/>
        <v>0</v>
      </c>
      <c r="AV538" s="14">
        <f t="shared" si="43"/>
        <v>0</v>
      </c>
      <c r="AW538" s="14">
        <f t="shared" si="44"/>
        <v>0</v>
      </c>
      <c r="AX538" t="s">
        <v>1828</v>
      </c>
      <c r="AY538" t="s">
        <v>1649</v>
      </c>
      <c r="AZ538" s="12">
        <f>SUM(AS536:AS538)</f>
        <v>4.75</v>
      </c>
      <c r="BA538" t="s">
        <v>1650</v>
      </c>
      <c r="BB538">
        <v>30</v>
      </c>
      <c r="BC538" s="12">
        <f>SUM(AV536:AV538)</f>
        <v>33.912500000000001</v>
      </c>
      <c r="BD538">
        <v>0</v>
      </c>
      <c r="BE538">
        <v>6</v>
      </c>
      <c r="BF538">
        <v>0</v>
      </c>
      <c r="BG538">
        <v>5</v>
      </c>
      <c r="BH538" s="12">
        <f>BD538+BF538+(BE538+BG538)/12</f>
        <v>0.91666666666666663</v>
      </c>
    </row>
    <row r="539" spans="1:68" x14ac:dyDescent="0.25">
      <c r="A539">
        <v>538</v>
      </c>
      <c r="B539">
        <v>146</v>
      </c>
      <c r="C539" s="7" t="s">
        <v>1395</v>
      </c>
      <c r="D539" s="53">
        <v>94</v>
      </c>
      <c r="E539" s="58">
        <v>33</v>
      </c>
      <c r="F539" t="s">
        <v>1658</v>
      </c>
      <c r="H539" t="s">
        <v>1648</v>
      </c>
      <c r="J539" s="25">
        <v>536</v>
      </c>
      <c r="L539" t="s">
        <v>92</v>
      </c>
      <c r="M539" t="s">
        <v>93</v>
      </c>
      <c r="Q539" t="s">
        <v>557</v>
      </c>
      <c r="S539" t="s">
        <v>2565</v>
      </c>
      <c r="T539" t="s">
        <v>296</v>
      </c>
      <c r="W539" t="s">
        <v>1651</v>
      </c>
      <c r="X539" t="s">
        <v>1655</v>
      </c>
      <c r="AA539" t="s">
        <v>228</v>
      </c>
      <c r="AD539" t="s">
        <v>65</v>
      </c>
      <c r="AI539">
        <v>9</v>
      </c>
      <c r="AJ539">
        <v>6</v>
      </c>
      <c r="AM539">
        <v>3</v>
      </c>
      <c r="AN539">
        <v>0</v>
      </c>
      <c r="AO539">
        <v>0</v>
      </c>
      <c r="AP539">
        <v>27</v>
      </c>
      <c r="AQ539">
        <v>15</v>
      </c>
      <c r="AS539" s="14">
        <f t="shared" si="40"/>
        <v>9.25</v>
      </c>
      <c r="AT539" s="15">
        <f t="shared" si="41"/>
        <v>7055.3117000000002</v>
      </c>
      <c r="AU539" s="14">
        <f t="shared" si="42"/>
        <v>3</v>
      </c>
      <c r="AV539" s="14">
        <f t="shared" si="43"/>
        <v>27.75</v>
      </c>
      <c r="AW539" s="14">
        <f t="shared" si="44"/>
        <v>27.75</v>
      </c>
      <c r="AX539" t="s">
        <v>1829</v>
      </c>
      <c r="AY539" t="s">
        <v>1656</v>
      </c>
      <c r="AZ539" s="12">
        <f>SUM(AS539:AS539)</f>
        <v>9.25</v>
      </c>
      <c r="BA539" t="s">
        <v>1657</v>
      </c>
      <c r="BB539">
        <v>0</v>
      </c>
      <c r="BC539" s="12">
        <f>SUM(AV539:AV539)</f>
        <v>27.75</v>
      </c>
      <c r="BD539">
        <v>0</v>
      </c>
      <c r="BE539">
        <v>5</v>
      </c>
      <c r="BF539">
        <v>0</v>
      </c>
      <c r="BG539">
        <v>0</v>
      </c>
      <c r="BH539" s="12">
        <f>BD539+BF539+(BE539+BG539)/12</f>
        <v>0.41666666666666669</v>
      </c>
    </row>
    <row r="540" spans="1:68" x14ac:dyDescent="0.25">
      <c r="A540">
        <v>539</v>
      </c>
      <c r="B540">
        <v>147</v>
      </c>
      <c r="C540" s="7" t="s">
        <v>1395</v>
      </c>
      <c r="D540" s="53">
        <v>95</v>
      </c>
      <c r="E540" s="58">
        <v>34</v>
      </c>
      <c r="F540" t="s">
        <v>1608</v>
      </c>
      <c r="H540" t="s">
        <v>1663</v>
      </c>
      <c r="J540" s="27" t="s">
        <v>1662</v>
      </c>
      <c r="K540" t="s">
        <v>86</v>
      </c>
      <c r="L540" t="s">
        <v>171</v>
      </c>
      <c r="M540" t="s">
        <v>93</v>
      </c>
      <c r="Q540" t="s">
        <v>511</v>
      </c>
      <c r="S540" t="s">
        <v>2565</v>
      </c>
      <c r="T540" t="s">
        <v>1666</v>
      </c>
      <c r="W540" t="s">
        <v>159</v>
      </c>
      <c r="AA540" t="s">
        <v>65</v>
      </c>
      <c r="AD540" t="s">
        <v>341</v>
      </c>
      <c r="AI540">
        <v>8</v>
      </c>
      <c r="AJ540">
        <v>0</v>
      </c>
      <c r="AK540">
        <v>10</v>
      </c>
      <c r="AL540">
        <v>1</v>
      </c>
      <c r="AM540">
        <v>4</v>
      </c>
      <c r="AN540">
        <v>2</v>
      </c>
      <c r="AO540">
        <v>0</v>
      </c>
      <c r="AP540">
        <v>32</v>
      </c>
      <c r="AQ540">
        <v>16</v>
      </c>
      <c r="AS540" s="14">
        <f t="shared" si="40"/>
        <v>8</v>
      </c>
      <c r="AT540" s="15">
        <f t="shared" si="41"/>
        <v>6101.8912</v>
      </c>
      <c r="AU540" s="14">
        <f t="shared" si="42"/>
        <v>4.0999999999999996</v>
      </c>
      <c r="AV540" s="14">
        <f t="shared" si="43"/>
        <v>32.799999999999997</v>
      </c>
      <c r="AW540" s="14">
        <f t="shared" si="44"/>
        <v>32.799999999999997</v>
      </c>
    </row>
    <row r="541" spans="1:68" x14ac:dyDescent="0.25">
      <c r="A541">
        <v>540</v>
      </c>
      <c r="B541">
        <v>147</v>
      </c>
      <c r="C541" s="7" t="s">
        <v>1395</v>
      </c>
      <c r="D541" s="53"/>
      <c r="E541" s="58"/>
      <c r="F541" t="s">
        <v>1608</v>
      </c>
      <c r="H541" t="s">
        <v>1663</v>
      </c>
      <c r="J541" s="25">
        <v>538</v>
      </c>
      <c r="L541" t="s">
        <v>1667</v>
      </c>
      <c r="M541" t="s">
        <v>1668</v>
      </c>
      <c r="N541" t="s">
        <v>86</v>
      </c>
      <c r="Q541" t="s">
        <v>100</v>
      </c>
      <c r="S541" t="s">
        <v>2564</v>
      </c>
      <c r="T541" t="s">
        <v>372</v>
      </c>
      <c r="W541" t="s">
        <v>65</v>
      </c>
      <c r="AA541" t="s">
        <v>452</v>
      </c>
      <c r="AD541" t="s">
        <v>452</v>
      </c>
      <c r="AE541" t="s">
        <v>586</v>
      </c>
      <c r="AI541">
        <v>9</v>
      </c>
      <c r="AJ541">
        <v>0</v>
      </c>
      <c r="AM541">
        <v>12</v>
      </c>
      <c r="AN541">
        <v>0</v>
      </c>
      <c r="AO541">
        <v>0</v>
      </c>
      <c r="AP541">
        <v>108</v>
      </c>
      <c r="AQ541">
        <v>0</v>
      </c>
      <c r="AS541" s="14">
        <f t="shared" si="40"/>
        <v>9</v>
      </c>
      <c r="AT541" s="15">
        <f t="shared" si="41"/>
        <v>6864.6275999999998</v>
      </c>
      <c r="AU541" s="14">
        <f t="shared" si="42"/>
        <v>12</v>
      </c>
      <c r="AV541" s="14">
        <f t="shared" si="43"/>
        <v>108</v>
      </c>
      <c r="AW541" s="14">
        <f t="shared" si="44"/>
        <v>108</v>
      </c>
    </row>
    <row r="542" spans="1:68" x14ac:dyDescent="0.25">
      <c r="A542">
        <v>541</v>
      </c>
      <c r="B542">
        <v>147</v>
      </c>
      <c r="C542" s="7" t="s">
        <v>1395</v>
      </c>
      <c r="D542" s="53"/>
      <c r="E542" s="58"/>
      <c r="F542" t="s">
        <v>1608</v>
      </c>
      <c r="H542" t="s">
        <v>1663</v>
      </c>
      <c r="J542" s="25">
        <v>539</v>
      </c>
      <c r="L542" t="s">
        <v>12</v>
      </c>
      <c r="O542" t="s">
        <v>86</v>
      </c>
      <c r="P542">
        <v>538</v>
      </c>
      <c r="S542" t="s">
        <v>2564</v>
      </c>
      <c r="AR542">
        <v>80</v>
      </c>
      <c r="AS542" s="14">
        <f t="shared" si="40"/>
        <v>0</v>
      </c>
      <c r="AT542" s="15">
        <f t="shared" si="41"/>
        <v>0</v>
      </c>
      <c r="AU542" s="14">
        <f t="shared" si="42"/>
        <v>0</v>
      </c>
      <c r="AV542" s="14">
        <f t="shared" si="43"/>
        <v>0</v>
      </c>
      <c r="AW542" s="14">
        <f t="shared" si="44"/>
        <v>0</v>
      </c>
      <c r="AX542" t="s">
        <v>1830</v>
      </c>
      <c r="AY542" t="s">
        <v>1669</v>
      </c>
      <c r="AZ542" s="12">
        <f>SUM(AS540:AS542)</f>
        <v>17</v>
      </c>
      <c r="BA542" t="s">
        <v>1670</v>
      </c>
      <c r="BB542">
        <v>80</v>
      </c>
      <c r="BC542" s="12">
        <f>SUM(AV540:AV542)</f>
        <v>140.80000000000001</v>
      </c>
      <c r="BD542">
        <v>2</v>
      </c>
      <c r="BE542">
        <v>0</v>
      </c>
      <c r="BF542">
        <v>1</v>
      </c>
      <c r="BG542">
        <v>1</v>
      </c>
      <c r="BH542" s="12">
        <f>BD542+BF542+(BE542+BG542)/12</f>
        <v>3.0833333333333335</v>
      </c>
    </row>
    <row r="543" spans="1:68" x14ac:dyDescent="0.25">
      <c r="A543">
        <v>542</v>
      </c>
      <c r="B543">
        <v>147</v>
      </c>
      <c r="C543" s="7" t="s">
        <v>1395</v>
      </c>
      <c r="D543" s="53">
        <v>96</v>
      </c>
      <c r="E543" s="58">
        <v>35</v>
      </c>
      <c r="F543" t="s">
        <v>1664</v>
      </c>
      <c r="H543" t="s">
        <v>1665</v>
      </c>
      <c r="J543" s="27">
        <v>540</v>
      </c>
      <c r="L543" t="s">
        <v>92</v>
      </c>
      <c r="M543" t="s">
        <v>93</v>
      </c>
      <c r="Q543" t="s">
        <v>1671</v>
      </c>
      <c r="S543" t="s">
        <v>2564</v>
      </c>
      <c r="T543" t="s">
        <v>625</v>
      </c>
      <c r="W543" t="s">
        <v>157</v>
      </c>
      <c r="AA543" t="s">
        <v>1672</v>
      </c>
      <c r="AD543" t="s">
        <v>157</v>
      </c>
      <c r="AI543">
        <v>7</v>
      </c>
      <c r="AJ543">
        <v>13</v>
      </c>
      <c r="AM543">
        <v>1</v>
      </c>
      <c r="AN543">
        <v>10</v>
      </c>
      <c r="AO543">
        <v>0</v>
      </c>
      <c r="AP543">
        <v>11</v>
      </c>
      <c r="AQ543">
        <v>6</v>
      </c>
      <c r="AS543" s="14">
        <f t="shared" si="40"/>
        <v>7.541666666666667</v>
      </c>
      <c r="AT543" s="15">
        <f t="shared" si="41"/>
        <v>5752.3036833333335</v>
      </c>
      <c r="AU543" s="14">
        <f t="shared" si="42"/>
        <v>1.5</v>
      </c>
      <c r="AV543" s="14">
        <f t="shared" si="43"/>
        <v>11.3125</v>
      </c>
      <c r="AW543" s="14">
        <f t="shared" si="44"/>
        <v>11.3</v>
      </c>
      <c r="BL543" t="s">
        <v>699</v>
      </c>
    </row>
    <row r="544" spans="1:68" x14ac:dyDescent="0.25">
      <c r="A544">
        <v>543</v>
      </c>
      <c r="B544">
        <v>148</v>
      </c>
      <c r="C544" s="7" t="s">
        <v>1395</v>
      </c>
      <c r="D544" s="53"/>
      <c r="E544" s="58"/>
      <c r="F544" t="s">
        <v>1664</v>
      </c>
      <c r="H544" t="s">
        <v>1665</v>
      </c>
      <c r="J544" s="27">
        <v>541</v>
      </c>
      <c r="L544" t="s">
        <v>246</v>
      </c>
      <c r="M544" t="s">
        <v>130</v>
      </c>
      <c r="S544" t="s">
        <v>2564</v>
      </c>
      <c r="T544" t="s">
        <v>1673</v>
      </c>
      <c r="W544" t="s">
        <v>100</v>
      </c>
      <c r="AA544" t="s">
        <v>100</v>
      </c>
      <c r="AD544" t="s">
        <v>100</v>
      </c>
      <c r="AI544">
        <v>0</v>
      </c>
      <c r="AJ544">
        <v>4</v>
      </c>
      <c r="AM544">
        <v>0</v>
      </c>
      <c r="AN544">
        <v>14</v>
      </c>
      <c r="AO544">
        <v>0</v>
      </c>
      <c r="AP544">
        <v>0</v>
      </c>
      <c r="AQ544">
        <v>2</v>
      </c>
      <c r="AS544" s="14">
        <f t="shared" si="40"/>
        <v>0.16666666666666666</v>
      </c>
      <c r="AT544" s="15">
        <f t="shared" si="41"/>
        <v>127.12273333333333</v>
      </c>
      <c r="AU544" s="14">
        <f t="shared" si="42"/>
        <v>0.7</v>
      </c>
      <c r="AV544" s="14">
        <f t="shared" si="43"/>
        <v>0.11666666666666665</v>
      </c>
      <c r="AW544" s="14">
        <f t="shared" si="44"/>
        <v>0.1</v>
      </c>
      <c r="AX544" t="s">
        <v>1831</v>
      </c>
      <c r="AY544" t="s">
        <v>1674</v>
      </c>
      <c r="AZ544" s="12">
        <f>SUM(AS543:AS544)</f>
        <v>7.7083333333333339</v>
      </c>
      <c r="BA544" t="s">
        <v>1675</v>
      </c>
      <c r="BB544">
        <v>0</v>
      </c>
      <c r="BC544" s="12">
        <f>SUM(AV543:AV544)</f>
        <v>11.429166666666667</v>
      </c>
      <c r="BD544">
        <v>0</v>
      </c>
      <c r="BE544">
        <v>2</v>
      </c>
      <c r="BF544">
        <v>0</v>
      </c>
      <c r="BG544">
        <v>0</v>
      </c>
      <c r="BH544" s="12">
        <f>BD544+BF544+(BE544+BG544)/12</f>
        <v>0.16666666666666666</v>
      </c>
      <c r="BP544" t="s">
        <v>246</v>
      </c>
    </row>
    <row r="545" spans="1:71" x14ac:dyDescent="0.25">
      <c r="A545">
        <v>544</v>
      </c>
      <c r="B545">
        <v>148</v>
      </c>
      <c r="C545" s="7" t="s">
        <v>1395</v>
      </c>
      <c r="D545" s="53">
        <v>97</v>
      </c>
      <c r="E545" s="58">
        <v>36</v>
      </c>
      <c r="F545" t="s">
        <v>1676</v>
      </c>
      <c r="H545" t="s">
        <v>1677</v>
      </c>
      <c r="J545" s="31">
        <v>542</v>
      </c>
      <c r="L545" t="s">
        <v>1679</v>
      </c>
      <c r="M545" t="s">
        <v>93</v>
      </c>
      <c r="Q545" t="s">
        <v>557</v>
      </c>
      <c r="S545" t="s">
        <v>2565</v>
      </c>
      <c r="T545" t="s">
        <v>732</v>
      </c>
      <c r="W545" t="s">
        <v>159</v>
      </c>
      <c r="AA545" t="s">
        <v>100</v>
      </c>
      <c r="AD545" t="s">
        <v>341</v>
      </c>
      <c r="AI545">
        <v>5</v>
      </c>
      <c r="AJ545">
        <v>12</v>
      </c>
      <c r="AM545">
        <v>3</v>
      </c>
      <c r="AN545">
        <v>9</v>
      </c>
      <c r="AO545">
        <v>0</v>
      </c>
      <c r="AP545">
        <v>19</v>
      </c>
      <c r="AQ545">
        <v>0</v>
      </c>
      <c r="AS545" s="14">
        <f t="shared" si="40"/>
        <v>5.5</v>
      </c>
      <c r="AT545" s="15">
        <f t="shared" si="41"/>
        <v>4195.0501999999997</v>
      </c>
      <c r="AU545" s="14">
        <f t="shared" si="42"/>
        <v>3.45</v>
      </c>
      <c r="AV545" s="14">
        <f t="shared" si="43"/>
        <v>18.975000000000001</v>
      </c>
      <c r="AW545" s="14">
        <f t="shared" si="44"/>
        <v>19</v>
      </c>
      <c r="AX545" t="s">
        <v>1832</v>
      </c>
      <c r="AY545" t="s">
        <v>1680</v>
      </c>
      <c r="AZ545" s="12">
        <f>SUM(AS545:AS545)</f>
        <v>5.5</v>
      </c>
      <c r="BA545" t="s">
        <v>1681</v>
      </c>
      <c r="BB545">
        <v>0</v>
      </c>
      <c r="BC545" s="12">
        <f>SUM(AV545:AV545)</f>
        <v>18.975000000000001</v>
      </c>
      <c r="BD545">
        <v>0</v>
      </c>
      <c r="BE545">
        <v>3</v>
      </c>
      <c r="BF545">
        <v>0</v>
      </c>
      <c r="BG545">
        <v>0</v>
      </c>
      <c r="BH545" s="12">
        <f>BD545+BF545+(BE545+BG545)/12</f>
        <v>0.25</v>
      </c>
    </row>
    <row r="546" spans="1:71" x14ac:dyDescent="0.25">
      <c r="A546">
        <v>545</v>
      </c>
      <c r="B546">
        <v>149</v>
      </c>
      <c r="C546" s="7" t="s">
        <v>1395</v>
      </c>
      <c r="D546" s="53">
        <v>98</v>
      </c>
      <c r="E546" s="58">
        <v>37</v>
      </c>
      <c r="F546" t="s">
        <v>1682</v>
      </c>
      <c r="H546" t="s">
        <v>1683</v>
      </c>
      <c r="J546" s="25">
        <v>543</v>
      </c>
      <c r="L546" t="s">
        <v>70</v>
      </c>
      <c r="M546" t="s">
        <v>71</v>
      </c>
      <c r="Q546" t="s">
        <v>1686</v>
      </c>
      <c r="S546" t="s">
        <v>2564</v>
      </c>
      <c r="T546" t="s">
        <v>65</v>
      </c>
      <c r="U546" t="s">
        <v>159</v>
      </c>
      <c r="W546" t="s">
        <v>159</v>
      </c>
      <c r="AA546" t="s">
        <v>289</v>
      </c>
      <c r="AD546" t="s">
        <v>289</v>
      </c>
      <c r="AI546">
        <v>4</v>
      </c>
      <c r="AJ546">
        <v>13</v>
      </c>
      <c r="AM546">
        <v>5</v>
      </c>
      <c r="AN546">
        <v>12</v>
      </c>
      <c r="AO546">
        <v>6</v>
      </c>
      <c r="AP546">
        <v>25</v>
      </c>
      <c r="AQ546">
        <v>11</v>
      </c>
      <c r="AS546" s="14">
        <f t="shared" si="40"/>
        <v>4.541666666666667</v>
      </c>
      <c r="AT546" s="15">
        <f t="shared" si="41"/>
        <v>3464.0944833333338</v>
      </c>
      <c r="AU546" s="14">
        <f t="shared" si="42"/>
        <v>5.625</v>
      </c>
      <c r="AV546" s="14">
        <f t="shared" si="43"/>
        <v>25.546875</v>
      </c>
      <c r="AW546" s="14">
        <f t="shared" si="44"/>
        <v>25.55</v>
      </c>
      <c r="AX546" t="s">
        <v>1833</v>
      </c>
      <c r="AY546" t="s">
        <v>1687</v>
      </c>
      <c r="AZ546" s="12">
        <f>SUM(AS546:AS546)</f>
        <v>4.541666666666667</v>
      </c>
      <c r="BA546" t="s">
        <v>1688</v>
      </c>
      <c r="BB546">
        <v>0</v>
      </c>
      <c r="BC546" s="12">
        <f>SUM(AV546:AV546)</f>
        <v>25.546875</v>
      </c>
      <c r="BD546">
        <v>0</v>
      </c>
      <c r="BE546">
        <v>4</v>
      </c>
      <c r="BF546">
        <v>0</v>
      </c>
      <c r="BG546">
        <v>0</v>
      </c>
      <c r="BH546" s="12">
        <f>BD546+BF546+(BE546+BG546)/12</f>
        <v>0.33333333333333331</v>
      </c>
    </row>
    <row r="547" spans="1:71" x14ac:dyDescent="0.25">
      <c r="A547">
        <v>546</v>
      </c>
      <c r="B547">
        <v>150</v>
      </c>
      <c r="C547" s="7" t="s">
        <v>1689</v>
      </c>
      <c r="D547" s="53">
        <v>99</v>
      </c>
      <c r="E547" s="58">
        <v>1</v>
      </c>
      <c r="F547" t="s">
        <v>1690</v>
      </c>
      <c r="J547" s="25">
        <v>544</v>
      </c>
      <c r="L547" t="s">
        <v>118</v>
      </c>
      <c r="M547" t="s">
        <v>119</v>
      </c>
      <c r="Q547" t="s">
        <v>1691</v>
      </c>
      <c r="R547" t="s">
        <v>2059</v>
      </c>
      <c r="S547" t="s">
        <v>2564</v>
      </c>
      <c r="T547" t="s">
        <v>1692</v>
      </c>
      <c r="W547" t="s">
        <v>964</v>
      </c>
      <c r="AA547" t="s">
        <v>378</v>
      </c>
      <c r="AD547" t="s">
        <v>598</v>
      </c>
      <c r="AE547" t="s">
        <v>716</v>
      </c>
      <c r="AI547">
        <v>24</v>
      </c>
      <c r="AJ547">
        <v>13</v>
      </c>
      <c r="AM547">
        <v>5</v>
      </c>
      <c r="AN547">
        <v>4</v>
      </c>
      <c r="AO547">
        <v>6</v>
      </c>
      <c r="AP547">
        <v>128</v>
      </c>
      <c r="AQ547">
        <v>5</v>
      </c>
      <c r="AS547" s="14">
        <f t="shared" si="40"/>
        <v>24.541666666666668</v>
      </c>
      <c r="AT547" s="15">
        <f t="shared" si="41"/>
        <v>18718.822483333333</v>
      </c>
      <c r="AU547" s="14">
        <f t="shared" si="42"/>
        <v>5.2250000000000005</v>
      </c>
      <c r="AV547" s="14">
        <f t="shared" si="43"/>
        <v>128.23020833333337</v>
      </c>
      <c r="AW547" s="14">
        <f t="shared" si="44"/>
        <v>128.25</v>
      </c>
      <c r="BL547" t="s">
        <v>965</v>
      </c>
    </row>
    <row r="548" spans="1:71" x14ac:dyDescent="0.25">
      <c r="A548">
        <v>547</v>
      </c>
      <c r="B548">
        <v>150</v>
      </c>
      <c r="C548" s="7" t="s">
        <v>1689</v>
      </c>
      <c r="D548" s="53"/>
      <c r="E548" s="58"/>
      <c r="F548" t="s">
        <v>1690</v>
      </c>
      <c r="J548" s="25">
        <v>545</v>
      </c>
      <c r="L548" t="s">
        <v>1693</v>
      </c>
      <c r="M548" t="s">
        <v>1694</v>
      </c>
      <c r="Q548" t="s">
        <v>1010</v>
      </c>
      <c r="S548" t="s">
        <v>2564</v>
      </c>
      <c r="T548" t="s">
        <v>1695</v>
      </c>
      <c r="W548" t="s">
        <v>296</v>
      </c>
      <c r="AA548" t="s">
        <v>1252</v>
      </c>
      <c r="AD548" t="s">
        <v>1696</v>
      </c>
      <c r="AI548">
        <v>63</v>
      </c>
      <c r="AJ548">
        <v>21</v>
      </c>
      <c r="AM548">
        <v>4</v>
      </c>
      <c r="AN548">
        <v>17</v>
      </c>
      <c r="AO548">
        <v>0</v>
      </c>
      <c r="AP548">
        <v>309</v>
      </c>
      <c r="AQ548">
        <v>16</v>
      </c>
      <c r="AS548" s="14">
        <f t="shared" si="40"/>
        <v>63.875</v>
      </c>
      <c r="AT548" s="15">
        <f t="shared" si="41"/>
        <v>48719.787550000001</v>
      </c>
      <c r="AU548" s="14">
        <f t="shared" si="42"/>
        <v>4.8499999999999996</v>
      </c>
      <c r="AV548" s="14">
        <f t="shared" si="43"/>
        <v>309.79374999999999</v>
      </c>
      <c r="AW548" s="14">
        <f t="shared" si="44"/>
        <v>309.8</v>
      </c>
      <c r="BL548" t="s">
        <v>1697</v>
      </c>
    </row>
    <row r="549" spans="1:71" x14ac:dyDescent="0.25">
      <c r="A549">
        <v>548</v>
      </c>
      <c r="B549">
        <v>150</v>
      </c>
      <c r="C549" s="7" t="s">
        <v>1689</v>
      </c>
      <c r="D549" s="53"/>
      <c r="E549" s="58"/>
      <c r="F549" t="s">
        <v>1690</v>
      </c>
      <c r="J549" s="25">
        <v>546</v>
      </c>
      <c r="L549" t="s">
        <v>70</v>
      </c>
      <c r="M549" t="s">
        <v>71</v>
      </c>
      <c r="Q549" t="s">
        <v>1698</v>
      </c>
      <c r="S549" t="s">
        <v>2564</v>
      </c>
      <c r="T549" t="s">
        <v>289</v>
      </c>
      <c r="U549" t="s">
        <v>1699</v>
      </c>
      <c r="W549" t="s">
        <v>1372</v>
      </c>
      <c r="AA549" t="s">
        <v>1700</v>
      </c>
      <c r="AD549" t="s">
        <v>1696</v>
      </c>
      <c r="AI549">
        <v>23</v>
      </c>
      <c r="AJ549">
        <v>22</v>
      </c>
      <c r="AM549">
        <v>4</v>
      </c>
      <c r="AN549">
        <v>17</v>
      </c>
      <c r="AO549">
        <v>0</v>
      </c>
      <c r="AP549">
        <v>116</v>
      </c>
      <c r="AQ549">
        <v>0</v>
      </c>
      <c r="AS549" s="14">
        <f t="shared" si="40"/>
        <v>23.916666666666668</v>
      </c>
      <c r="AT549" s="15">
        <f t="shared" si="41"/>
        <v>18242.112233333333</v>
      </c>
      <c r="AU549" s="14">
        <f t="shared" si="42"/>
        <v>4.8499999999999996</v>
      </c>
      <c r="AV549" s="14">
        <f t="shared" si="43"/>
        <v>115.99583333333334</v>
      </c>
      <c r="AW549" s="14">
        <f t="shared" si="44"/>
        <v>116</v>
      </c>
      <c r="BL549" t="s">
        <v>1697</v>
      </c>
      <c r="BM549" t="s">
        <v>1701</v>
      </c>
    </row>
    <row r="550" spans="1:71" x14ac:dyDescent="0.25">
      <c r="A550">
        <v>549</v>
      </c>
      <c r="B550">
        <v>151</v>
      </c>
      <c r="C550" s="7" t="s">
        <v>1689</v>
      </c>
      <c r="D550" s="53"/>
      <c r="E550" s="58"/>
      <c r="F550" t="s">
        <v>1690</v>
      </c>
      <c r="J550" s="27">
        <v>547</v>
      </c>
      <c r="L550" t="s">
        <v>70</v>
      </c>
      <c r="M550" t="s">
        <v>71</v>
      </c>
      <c r="Q550" t="s">
        <v>1702</v>
      </c>
      <c r="S550" t="s">
        <v>2564</v>
      </c>
      <c r="T550" t="s">
        <v>493</v>
      </c>
      <c r="U550" t="s">
        <v>598</v>
      </c>
      <c r="W550" t="s">
        <v>598</v>
      </c>
      <c r="X550" t="s">
        <v>497</v>
      </c>
      <c r="AA550" t="s">
        <v>497</v>
      </c>
      <c r="AB550" t="s">
        <v>91</v>
      </c>
      <c r="AD550" t="s">
        <v>224</v>
      </c>
      <c r="AI550">
        <v>15</v>
      </c>
      <c r="AJ550">
        <v>17</v>
      </c>
      <c r="AM550">
        <v>6</v>
      </c>
      <c r="AN550">
        <v>0</v>
      </c>
      <c r="AO550">
        <v>0</v>
      </c>
      <c r="AP550">
        <v>94</v>
      </c>
      <c r="AQ550">
        <v>5</v>
      </c>
      <c r="AS550" s="14">
        <f t="shared" si="40"/>
        <v>15.708333333333334</v>
      </c>
      <c r="AT550" s="15">
        <f t="shared" si="41"/>
        <v>11981.317616666667</v>
      </c>
      <c r="AU550" s="14">
        <f t="shared" si="42"/>
        <v>6</v>
      </c>
      <c r="AV550" s="14">
        <f t="shared" si="43"/>
        <v>94.25</v>
      </c>
      <c r="AW550" s="14">
        <f t="shared" si="44"/>
        <v>94.25</v>
      </c>
    </row>
    <row r="551" spans="1:71" x14ac:dyDescent="0.25">
      <c r="A551">
        <v>550</v>
      </c>
      <c r="B551">
        <v>151</v>
      </c>
      <c r="C551" s="7" t="s">
        <v>1689</v>
      </c>
      <c r="D551" s="53"/>
      <c r="E551" s="58"/>
      <c r="F551" t="s">
        <v>1690</v>
      </c>
      <c r="J551" s="27">
        <v>548</v>
      </c>
      <c r="L551" t="s">
        <v>70</v>
      </c>
      <c r="M551" t="s">
        <v>71</v>
      </c>
      <c r="Q551" t="s">
        <v>107</v>
      </c>
      <c r="S551" t="s">
        <v>2564</v>
      </c>
      <c r="T551" t="s">
        <v>91</v>
      </c>
      <c r="W551" t="s">
        <v>716</v>
      </c>
      <c r="AA551" t="s">
        <v>65</v>
      </c>
      <c r="AD551" t="s">
        <v>1703</v>
      </c>
      <c r="AI551">
        <v>4</v>
      </c>
      <c r="AJ551">
        <v>17</v>
      </c>
      <c r="AM551">
        <v>5</v>
      </c>
      <c r="AN551">
        <v>12</v>
      </c>
      <c r="AO551">
        <v>0</v>
      </c>
      <c r="AP551">
        <v>26</v>
      </c>
      <c r="AQ551">
        <v>7</v>
      </c>
      <c r="AS551" s="14">
        <f t="shared" si="40"/>
        <v>4.708333333333333</v>
      </c>
      <c r="AT551" s="15">
        <f t="shared" si="41"/>
        <v>3591.2172166666664</v>
      </c>
      <c r="AU551" s="14">
        <f t="shared" si="42"/>
        <v>5.6</v>
      </c>
      <c r="AV551" s="14">
        <f t="shared" si="43"/>
        <v>26.366666666666664</v>
      </c>
      <c r="AW551" s="14">
        <f t="shared" si="44"/>
        <v>26.35</v>
      </c>
      <c r="BL551" t="s">
        <v>167</v>
      </c>
    </row>
    <row r="552" spans="1:71" x14ac:dyDescent="0.25">
      <c r="A552">
        <v>551</v>
      </c>
      <c r="B552">
        <v>151</v>
      </c>
      <c r="C552" s="7" t="s">
        <v>1689</v>
      </c>
      <c r="D552" s="53"/>
      <c r="E552" s="58"/>
      <c r="F552" t="s">
        <v>1690</v>
      </c>
      <c r="J552" s="27">
        <v>549</v>
      </c>
      <c r="L552" t="s">
        <v>1704</v>
      </c>
      <c r="M552" t="s">
        <v>1715</v>
      </c>
      <c r="N552" t="s">
        <v>86</v>
      </c>
      <c r="Q552" t="s">
        <v>1130</v>
      </c>
      <c r="S552" t="s">
        <v>2564</v>
      </c>
      <c r="T552" t="s">
        <v>1705</v>
      </c>
      <c r="U552" t="s">
        <v>1706</v>
      </c>
      <c r="W552" t="s">
        <v>1707</v>
      </c>
      <c r="AA552" t="s">
        <v>1708</v>
      </c>
      <c r="AB552" t="s">
        <v>716</v>
      </c>
      <c r="AC552" t="s">
        <v>1713</v>
      </c>
      <c r="AD552" t="s">
        <v>65</v>
      </c>
      <c r="AI552">
        <v>339</v>
      </c>
      <c r="AJ552">
        <v>1</v>
      </c>
      <c r="AM552">
        <v>5</v>
      </c>
      <c r="AN552">
        <v>4</v>
      </c>
      <c r="AO552">
        <v>6</v>
      </c>
      <c r="AP552">
        <v>1771</v>
      </c>
      <c r="AQ552">
        <v>11</v>
      </c>
      <c r="AS552" s="14">
        <f t="shared" si="40"/>
        <v>339.04166666666669</v>
      </c>
      <c r="AT552" s="15">
        <f t="shared" si="41"/>
        <v>258599.42028333334</v>
      </c>
      <c r="AU552" s="14">
        <f t="shared" si="42"/>
        <v>5.2250000000000005</v>
      </c>
      <c r="AV552" s="14">
        <f t="shared" si="43"/>
        <v>1771.4927083333337</v>
      </c>
      <c r="AW552" s="14">
        <f t="shared" si="44"/>
        <v>1771.55</v>
      </c>
      <c r="BL552" t="s">
        <v>1709</v>
      </c>
      <c r="BM552" t="s">
        <v>1710</v>
      </c>
      <c r="BR552" t="s">
        <v>1712</v>
      </c>
      <c r="BS552" t="s">
        <v>1714</v>
      </c>
    </row>
    <row r="553" spans="1:71" x14ac:dyDescent="0.25">
      <c r="A553" s="63">
        <v>552</v>
      </c>
      <c r="B553">
        <v>152</v>
      </c>
      <c r="C553" s="7" t="s">
        <v>1689</v>
      </c>
      <c r="D553" s="53"/>
      <c r="E553" s="58"/>
      <c r="F553" t="s">
        <v>1690</v>
      </c>
      <c r="J553" s="68">
        <v>550</v>
      </c>
      <c r="L553" t="s">
        <v>12</v>
      </c>
      <c r="O553" t="s">
        <v>86</v>
      </c>
      <c r="P553">
        <v>549</v>
      </c>
      <c r="S553" t="s">
        <v>2564</v>
      </c>
      <c r="AR553">
        <v>115</v>
      </c>
      <c r="AS553" s="14">
        <f t="shared" si="40"/>
        <v>0</v>
      </c>
      <c r="AT553" s="15">
        <f t="shared" si="41"/>
        <v>0</v>
      </c>
      <c r="AU553" s="14">
        <f t="shared" si="42"/>
        <v>0</v>
      </c>
      <c r="AV553" s="14">
        <f t="shared" si="43"/>
        <v>0</v>
      </c>
      <c r="AW553" s="14">
        <f t="shared" si="44"/>
        <v>0</v>
      </c>
      <c r="AX553" t="s">
        <v>1826</v>
      </c>
      <c r="AY553" t="s">
        <v>1716</v>
      </c>
      <c r="AZ553" s="12">
        <f>SUM(AS547:AS553)</f>
        <v>471.79166666666674</v>
      </c>
      <c r="BA553" t="s">
        <v>1717</v>
      </c>
      <c r="BB553">
        <v>115</v>
      </c>
      <c r="BC553" s="12">
        <f>SUM(AV547:AV553)</f>
        <v>2446.1291666666671</v>
      </c>
      <c r="BD553">
        <v>35</v>
      </c>
      <c r="BE553">
        <v>7</v>
      </c>
      <c r="BF553">
        <v>1</v>
      </c>
      <c r="BG553">
        <v>7</v>
      </c>
      <c r="BH553" s="12">
        <f>BD553+BF553+(BE553+BG553)/12</f>
        <v>37.166666666666664</v>
      </c>
    </row>
    <row r="554" spans="1:71" x14ac:dyDescent="0.25">
      <c r="A554">
        <v>553</v>
      </c>
      <c r="B554">
        <v>153</v>
      </c>
      <c r="C554" s="7" t="s">
        <v>1689</v>
      </c>
      <c r="D554" s="53">
        <v>100</v>
      </c>
      <c r="E554" s="58">
        <v>2</v>
      </c>
      <c r="F554" t="s">
        <v>643</v>
      </c>
      <c r="H554" t="s">
        <v>644</v>
      </c>
      <c r="J554" s="27" t="s">
        <v>1718</v>
      </c>
      <c r="K554" t="s">
        <v>86</v>
      </c>
      <c r="L554" t="s">
        <v>100</v>
      </c>
      <c r="M554" t="s">
        <v>100</v>
      </c>
      <c r="Q554" t="s">
        <v>1719</v>
      </c>
      <c r="S554" t="s">
        <v>2564</v>
      </c>
      <c r="T554" t="s">
        <v>882</v>
      </c>
      <c r="U554" t="s">
        <v>131</v>
      </c>
      <c r="W554" t="s">
        <v>882</v>
      </c>
      <c r="X554" t="s">
        <v>131</v>
      </c>
      <c r="AA554" t="s">
        <v>882</v>
      </c>
      <c r="AB554" t="s">
        <v>131</v>
      </c>
      <c r="AD554" t="s">
        <v>116</v>
      </c>
      <c r="AI554">
        <v>1</v>
      </c>
      <c r="AJ554">
        <v>0</v>
      </c>
      <c r="AK554">
        <v>60</v>
      </c>
      <c r="AL554">
        <v>10</v>
      </c>
      <c r="AM554">
        <v>4</v>
      </c>
      <c r="AN554">
        <v>3</v>
      </c>
      <c r="AO554">
        <v>0</v>
      </c>
      <c r="AP554">
        <v>4</v>
      </c>
      <c r="AQ554">
        <v>3</v>
      </c>
      <c r="AS554" s="14">
        <f t="shared" si="40"/>
        <v>1</v>
      </c>
      <c r="AT554" s="15">
        <f t="shared" si="41"/>
        <v>762.7364</v>
      </c>
      <c r="AU554" s="14">
        <f t="shared" si="42"/>
        <v>4.1500000000000004</v>
      </c>
      <c r="AV554" s="14">
        <f t="shared" si="43"/>
        <v>4.1500000000000004</v>
      </c>
      <c r="AW554" s="14">
        <f t="shared" si="44"/>
        <v>4.1500000000000004</v>
      </c>
      <c r="AX554" t="s">
        <v>1834</v>
      </c>
      <c r="AY554" t="s">
        <v>2054</v>
      </c>
      <c r="AZ554" s="12">
        <f>SUM(AS554:AS554)</f>
        <v>1</v>
      </c>
      <c r="BA554" t="s">
        <v>1720</v>
      </c>
      <c r="BB554">
        <v>0</v>
      </c>
      <c r="BC554" s="12">
        <f>SUM(AV554:AV554)</f>
        <v>4.1500000000000004</v>
      </c>
      <c r="BD554">
        <v>0</v>
      </c>
      <c r="BE554">
        <v>1</v>
      </c>
      <c r="BF554">
        <v>0</v>
      </c>
      <c r="BG554">
        <v>0</v>
      </c>
      <c r="BH554" s="12">
        <f>BD554+BF554+(BE554+BG554)/12</f>
        <v>8.3333333333333329E-2</v>
      </c>
    </row>
    <row r="555" spans="1:71" x14ac:dyDescent="0.25">
      <c r="A555">
        <v>554</v>
      </c>
      <c r="B555">
        <v>153</v>
      </c>
      <c r="C555" s="7" t="s">
        <v>1689</v>
      </c>
      <c r="D555" s="53">
        <v>101</v>
      </c>
      <c r="E555" s="58">
        <v>3</v>
      </c>
      <c r="F555" t="s">
        <v>146</v>
      </c>
      <c r="H555" t="s">
        <v>795</v>
      </c>
      <c r="J555" s="25">
        <v>551</v>
      </c>
      <c r="L555" t="s">
        <v>70</v>
      </c>
      <c r="M555" t="s">
        <v>71</v>
      </c>
      <c r="Q555" t="s">
        <v>815</v>
      </c>
      <c r="S555" t="s">
        <v>2564</v>
      </c>
      <c r="T555" t="s">
        <v>83</v>
      </c>
      <c r="W555" t="s">
        <v>296</v>
      </c>
      <c r="AA555" t="s">
        <v>296</v>
      </c>
      <c r="AD555" t="s">
        <v>296</v>
      </c>
      <c r="AI555">
        <v>30</v>
      </c>
      <c r="AJ555">
        <v>0</v>
      </c>
      <c r="AM555">
        <v>3</v>
      </c>
      <c r="AN555">
        <v>15</v>
      </c>
      <c r="AO555">
        <v>0</v>
      </c>
      <c r="AP555">
        <v>112</v>
      </c>
      <c r="AQ555">
        <v>10</v>
      </c>
      <c r="AS555" s="14">
        <f t="shared" si="40"/>
        <v>30</v>
      </c>
      <c r="AT555" s="15">
        <f t="shared" si="41"/>
        <v>22882.092000000001</v>
      </c>
      <c r="AU555" s="14">
        <f t="shared" si="42"/>
        <v>3.75</v>
      </c>
      <c r="AV555" s="14">
        <f t="shared" si="43"/>
        <v>112.5</v>
      </c>
      <c r="AW555" s="14">
        <f t="shared" si="44"/>
        <v>112.5</v>
      </c>
    </row>
    <row r="556" spans="1:71" x14ac:dyDescent="0.25">
      <c r="A556">
        <v>555</v>
      </c>
      <c r="B556">
        <v>153</v>
      </c>
      <c r="C556" s="7" t="s">
        <v>1689</v>
      </c>
      <c r="D556" s="53"/>
      <c r="E556" s="58"/>
      <c r="F556" t="s">
        <v>146</v>
      </c>
      <c r="H556" t="s">
        <v>795</v>
      </c>
      <c r="J556" s="25">
        <v>552</v>
      </c>
      <c r="L556" t="s">
        <v>92</v>
      </c>
      <c r="M556" t="s">
        <v>93</v>
      </c>
      <c r="Q556" t="s">
        <v>1721</v>
      </c>
      <c r="S556" t="s">
        <v>2564</v>
      </c>
      <c r="T556" t="s">
        <v>798</v>
      </c>
      <c r="W556" t="s">
        <v>83</v>
      </c>
      <c r="AA556" t="s">
        <v>810</v>
      </c>
      <c r="AD556" t="s">
        <v>84</v>
      </c>
      <c r="AI556">
        <v>40</v>
      </c>
      <c r="AJ556">
        <v>0</v>
      </c>
      <c r="AM556">
        <v>3</v>
      </c>
      <c r="AN556">
        <v>11</v>
      </c>
      <c r="AO556">
        <v>6</v>
      </c>
      <c r="AP556">
        <v>143</v>
      </c>
      <c r="AQ556">
        <v>0</v>
      </c>
      <c r="AS556" s="14">
        <f t="shared" si="40"/>
        <v>40</v>
      </c>
      <c r="AT556" s="15">
        <f t="shared" si="41"/>
        <v>30509.455999999998</v>
      </c>
      <c r="AU556" s="14">
        <f t="shared" si="42"/>
        <v>3.5749999999999997</v>
      </c>
      <c r="AV556" s="72">
        <f t="shared" si="43"/>
        <v>143</v>
      </c>
      <c r="AW556" s="12">
        <f t="shared" si="44"/>
        <v>143</v>
      </c>
      <c r="AX556" t="s">
        <v>1835</v>
      </c>
      <c r="AY556" t="s">
        <v>1722</v>
      </c>
      <c r="AZ556" s="12">
        <f>SUM(AS555:AS556)</f>
        <v>70</v>
      </c>
      <c r="BA556" t="s">
        <v>1723</v>
      </c>
      <c r="BB556">
        <v>0</v>
      </c>
      <c r="BC556" s="12">
        <f>SUM(AV555:AV556)</f>
        <v>255.5</v>
      </c>
      <c r="BD556">
        <v>3</v>
      </c>
      <c r="BE556">
        <v>7</v>
      </c>
      <c r="BF556">
        <v>0</v>
      </c>
      <c r="BG556">
        <v>0</v>
      </c>
      <c r="BH556" s="12">
        <f>BD556+BF556+(BE556+BG556)/12</f>
        <v>3.5833333333333335</v>
      </c>
      <c r="BL556" t="s">
        <v>1724</v>
      </c>
      <c r="BM556" t="s">
        <v>1725</v>
      </c>
    </row>
    <row r="557" spans="1:71" x14ac:dyDescent="0.25">
      <c r="A557">
        <v>556</v>
      </c>
      <c r="B557">
        <v>154</v>
      </c>
      <c r="C557" s="7" t="s">
        <v>1689</v>
      </c>
      <c r="D557" s="53">
        <v>102</v>
      </c>
      <c r="E557" s="58">
        <v>4</v>
      </c>
      <c r="F557" t="s">
        <v>483</v>
      </c>
      <c r="G557" t="s">
        <v>1729</v>
      </c>
      <c r="H557" t="s">
        <v>918</v>
      </c>
      <c r="I557" t="s">
        <v>919</v>
      </c>
      <c r="J557" s="27" t="s">
        <v>1726</v>
      </c>
      <c r="K557" t="s">
        <v>86</v>
      </c>
      <c r="L557" t="s">
        <v>118</v>
      </c>
      <c r="M557" t="s">
        <v>119</v>
      </c>
      <c r="Q557" t="s">
        <v>459</v>
      </c>
      <c r="R557" t="s">
        <v>924</v>
      </c>
      <c r="S557" t="s">
        <v>2564</v>
      </c>
      <c r="T557" t="s">
        <v>85</v>
      </c>
      <c r="W557" t="s">
        <v>1732</v>
      </c>
      <c r="AA557" t="s">
        <v>157</v>
      </c>
      <c r="AD557" t="s">
        <v>926</v>
      </c>
      <c r="AI557">
        <v>14</v>
      </c>
      <c r="AJ557">
        <v>0</v>
      </c>
      <c r="AK557">
        <v>22</v>
      </c>
      <c r="AL557">
        <v>20</v>
      </c>
      <c r="AM557">
        <v>5</v>
      </c>
      <c r="AN557">
        <v>5</v>
      </c>
      <c r="AO557">
        <v>0</v>
      </c>
      <c r="AP557">
        <v>73</v>
      </c>
      <c r="AQ557">
        <v>10</v>
      </c>
      <c r="AS557" s="14">
        <f t="shared" si="40"/>
        <v>14</v>
      </c>
      <c r="AT557" s="15">
        <f t="shared" si="41"/>
        <v>10678.309600000001</v>
      </c>
      <c r="AU557" s="14">
        <f t="shared" si="42"/>
        <v>5.25</v>
      </c>
      <c r="AV557" s="21">
        <f t="shared" si="43"/>
        <v>73.5</v>
      </c>
      <c r="AW557" s="22">
        <f t="shared" si="44"/>
        <v>73.5</v>
      </c>
      <c r="BL557" t="s">
        <v>117</v>
      </c>
    </row>
    <row r="558" spans="1:71" x14ac:dyDescent="0.25">
      <c r="A558">
        <v>557</v>
      </c>
      <c r="B558">
        <v>154</v>
      </c>
      <c r="C558" s="7" t="s">
        <v>1689</v>
      </c>
      <c r="D558" s="53"/>
      <c r="E558" s="58"/>
      <c r="F558" t="s">
        <v>483</v>
      </c>
      <c r="G558" t="s">
        <v>1729</v>
      </c>
      <c r="H558" t="s">
        <v>918</v>
      </c>
      <c r="I558" t="s">
        <v>919</v>
      </c>
      <c r="J558" s="27" t="s">
        <v>1727</v>
      </c>
      <c r="K558" t="s">
        <v>86</v>
      </c>
      <c r="L558" t="s">
        <v>599</v>
      </c>
      <c r="M558" t="s">
        <v>1730</v>
      </c>
      <c r="Q558" t="s">
        <v>459</v>
      </c>
      <c r="S558" t="s">
        <v>2564</v>
      </c>
      <c r="T558" s="10" t="s">
        <v>1733</v>
      </c>
      <c r="W558" t="s">
        <v>100</v>
      </c>
      <c r="AA558" t="s">
        <v>296</v>
      </c>
      <c r="AD558" t="s">
        <v>929</v>
      </c>
      <c r="AI558">
        <v>45</v>
      </c>
      <c r="AJ558">
        <v>0</v>
      </c>
      <c r="AK558">
        <v>59</v>
      </c>
      <c r="AL558">
        <v>0</v>
      </c>
      <c r="AM558">
        <v>4</v>
      </c>
      <c r="AN558">
        <v>17</v>
      </c>
      <c r="AO558">
        <v>6</v>
      </c>
      <c r="AP558">
        <v>219</v>
      </c>
      <c r="AQ558">
        <v>8</v>
      </c>
      <c r="AS558" s="14">
        <f t="shared" si="40"/>
        <v>45</v>
      </c>
      <c r="AT558" s="15">
        <f t="shared" si="41"/>
        <v>34323.137999999999</v>
      </c>
      <c r="AU558" s="14">
        <f t="shared" si="42"/>
        <v>4.875</v>
      </c>
      <c r="AV558" s="21">
        <f t="shared" si="43"/>
        <v>219.375</v>
      </c>
      <c r="AW558" s="22">
        <f t="shared" si="44"/>
        <v>219.4</v>
      </c>
      <c r="BL558" t="s">
        <v>117</v>
      </c>
    </row>
    <row r="559" spans="1:71" x14ac:dyDescent="0.25">
      <c r="A559">
        <v>558</v>
      </c>
      <c r="B559">
        <v>154</v>
      </c>
      <c r="C559" s="7" t="s">
        <v>1689</v>
      </c>
      <c r="D559" s="53"/>
      <c r="E559" s="58"/>
      <c r="F559" t="s">
        <v>483</v>
      </c>
      <c r="G559" t="s">
        <v>1729</v>
      </c>
      <c r="H559" t="s">
        <v>918</v>
      </c>
      <c r="I559" t="s">
        <v>919</v>
      </c>
      <c r="J559" s="25" t="s">
        <v>1728</v>
      </c>
      <c r="K559" t="s">
        <v>86</v>
      </c>
      <c r="L559" t="s">
        <v>927</v>
      </c>
      <c r="M559" t="s">
        <v>1731</v>
      </c>
      <c r="Q559" t="s">
        <v>383</v>
      </c>
      <c r="S559" t="s">
        <v>2564</v>
      </c>
      <c r="T559" t="s">
        <v>1734</v>
      </c>
      <c r="W559" t="s">
        <v>929</v>
      </c>
      <c r="AA559" t="s">
        <v>65</v>
      </c>
      <c r="AD559" t="s">
        <v>615</v>
      </c>
      <c r="AI559">
        <v>15</v>
      </c>
      <c r="AJ559">
        <v>0</v>
      </c>
      <c r="AK559">
        <v>24</v>
      </c>
      <c r="AL559">
        <v>11</v>
      </c>
      <c r="AM559">
        <v>4</v>
      </c>
      <c r="AN559">
        <v>1</v>
      </c>
      <c r="AO559">
        <v>0</v>
      </c>
      <c r="AP559">
        <v>60</v>
      </c>
      <c r="AQ559">
        <v>15</v>
      </c>
      <c r="AS559" s="14">
        <f t="shared" si="40"/>
        <v>15</v>
      </c>
      <c r="AT559" s="15">
        <f t="shared" si="41"/>
        <v>11441.046</v>
      </c>
      <c r="AU559" s="14">
        <f t="shared" si="42"/>
        <v>4.05</v>
      </c>
      <c r="AV559" s="21">
        <f t="shared" si="43"/>
        <v>60.75</v>
      </c>
      <c r="AW559" s="22">
        <f t="shared" si="44"/>
        <v>60.75</v>
      </c>
      <c r="BL559" t="s">
        <v>117</v>
      </c>
      <c r="BM559" t="s">
        <v>168</v>
      </c>
    </row>
    <row r="560" spans="1:71" x14ac:dyDescent="0.25">
      <c r="A560">
        <v>559</v>
      </c>
      <c r="B560">
        <v>155</v>
      </c>
      <c r="C560" s="7" t="s">
        <v>1689</v>
      </c>
      <c r="D560" s="53"/>
      <c r="E560" s="58"/>
      <c r="F560" t="s">
        <v>483</v>
      </c>
      <c r="G560" t="s">
        <v>1729</v>
      </c>
      <c r="H560" t="s">
        <v>918</v>
      </c>
      <c r="I560" t="s">
        <v>919</v>
      </c>
      <c r="J560" s="25">
        <v>554</v>
      </c>
      <c r="L560" t="s">
        <v>11</v>
      </c>
      <c r="N560" t="s">
        <v>86</v>
      </c>
      <c r="S560" t="s">
        <v>2564</v>
      </c>
      <c r="T560" t="s">
        <v>124</v>
      </c>
      <c r="W560" t="s">
        <v>100</v>
      </c>
      <c r="AA560" t="s">
        <v>100</v>
      </c>
      <c r="AD560" t="s">
        <v>100</v>
      </c>
      <c r="AI560">
        <v>3</v>
      </c>
      <c r="AJ560">
        <v>11</v>
      </c>
      <c r="AM560">
        <v>8</v>
      </c>
      <c r="AN560">
        <v>5</v>
      </c>
      <c r="AO560">
        <v>0</v>
      </c>
      <c r="AP560">
        <v>28</v>
      </c>
      <c r="AQ560">
        <v>11</v>
      </c>
      <c r="AS560" s="14">
        <f t="shared" si="40"/>
        <v>3.4583333333333335</v>
      </c>
      <c r="AT560" s="15">
        <f t="shared" si="41"/>
        <v>2637.7967166666667</v>
      </c>
      <c r="AU560" s="14">
        <f t="shared" si="42"/>
        <v>8.25</v>
      </c>
      <c r="AV560" s="21">
        <f t="shared" si="43"/>
        <v>28.53125</v>
      </c>
      <c r="AW560" s="22">
        <f t="shared" si="44"/>
        <v>28.55</v>
      </c>
    </row>
    <row r="561" spans="1:73" x14ac:dyDescent="0.25">
      <c r="A561">
        <v>560</v>
      </c>
      <c r="B561">
        <v>155</v>
      </c>
      <c r="C561" s="7" t="s">
        <v>1689</v>
      </c>
      <c r="D561" s="53"/>
      <c r="E561" s="58"/>
      <c r="F561" t="s">
        <v>483</v>
      </c>
      <c r="G561" t="s">
        <v>1729</v>
      </c>
      <c r="H561" t="s">
        <v>918</v>
      </c>
      <c r="I561" t="s">
        <v>919</v>
      </c>
      <c r="J561" s="25">
        <v>555</v>
      </c>
      <c r="L561" t="s">
        <v>12</v>
      </c>
      <c r="O561" t="s">
        <v>86</v>
      </c>
      <c r="P561">
        <v>554</v>
      </c>
      <c r="S561" t="s">
        <v>2564</v>
      </c>
      <c r="AR561">
        <v>130</v>
      </c>
      <c r="AS561" s="14">
        <f t="shared" si="40"/>
        <v>0</v>
      </c>
      <c r="AT561" s="15">
        <f t="shared" si="41"/>
        <v>0</v>
      </c>
      <c r="AU561" s="14">
        <f t="shared" si="42"/>
        <v>0</v>
      </c>
      <c r="AV561" s="21">
        <f t="shared" si="43"/>
        <v>0</v>
      </c>
      <c r="AW561" s="22">
        <f t="shared" si="44"/>
        <v>0</v>
      </c>
      <c r="AX561" t="s">
        <v>1836</v>
      </c>
      <c r="AY561" t="s">
        <v>1735</v>
      </c>
      <c r="AZ561" s="12">
        <f>SUM(AS557:AS561)</f>
        <v>77.458333333333329</v>
      </c>
      <c r="BA561" t="s">
        <v>1736</v>
      </c>
      <c r="BB561">
        <v>130</v>
      </c>
      <c r="BC561" s="12">
        <f>SUM(AV557:AV561)</f>
        <v>382.15625</v>
      </c>
      <c r="BD561">
        <v>5</v>
      </c>
      <c r="BE561">
        <v>4</v>
      </c>
      <c r="BF561">
        <v>1</v>
      </c>
      <c r="BG561">
        <v>10</v>
      </c>
      <c r="BH561" s="12">
        <f>BD561+BF561+(BE561+BG561)/12</f>
        <v>7.166666666666667</v>
      </c>
    </row>
    <row r="562" spans="1:73" x14ac:dyDescent="0.25">
      <c r="A562">
        <v>561</v>
      </c>
      <c r="B562">
        <v>156</v>
      </c>
      <c r="C562" s="7" t="s">
        <v>1689</v>
      </c>
      <c r="D562" s="53">
        <v>103</v>
      </c>
      <c r="E562" s="58">
        <v>5</v>
      </c>
      <c r="F562" t="s">
        <v>1739</v>
      </c>
      <c r="H562" t="s">
        <v>1231</v>
      </c>
      <c r="J562" s="27" t="s">
        <v>1737</v>
      </c>
      <c r="L562" t="s">
        <v>1044</v>
      </c>
      <c r="M562" t="s">
        <v>119</v>
      </c>
      <c r="Q562" t="s">
        <v>459</v>
      </c>
      <c r="S562" t="s">
        <v>2564</v>
      </c>
      <c r="T562" t="s">
        <v>65</v>
      </c>
      <c r="W562" t="s">
        <v>65</v>
      </c>
      <c r="AA562" t="s">
        <v>1740</v>
      </c>
      <c r="AD562" t="s">
        <v>1734</v>
      </c>
      <c r="AI562">
        <v>14</v>
      </c>
      <c r="AJ562">
        <v>0</v>
      </c>
      <c r="AK562">
        <v>59</v>
      </c>
      <c r="AL562">
        <v>0</v>
      </c>
      <c r="AM562">
        <v>4</v>
      </c>
      <c r="AN562">
        <v>17</v>
      </c>
      <c r="AO562">
        <v>6</v>
      </c>
      <c r="AP562">
        <v>68</v>
      </c>
      <c r="AQ562">
        <v>5</v>
      </c>
      <c r="AS562" s="14">
        <f t="shared" si="40"/>
        <v>14</v>
      </c>
      <c r="AT562" s="15">
        <f t="shared" si="41"/>
        <v>10678.309600000001</v>
      </c>
      <c r="AU562" s="14">
        <f t="shared" si="42"/>
        <v>4.875</v>
      </c>
      <c r="AV562" s="21">
        <f t="shared" si="43"/>
        <v>68.25</v>
      </c>
      <c r="AW562" s="22">
        <f t="shared" si="44"/>
        <v>68.25</v>
      </c>
      <c r="AX562" t="s">
        <v>1837</v>
      </c>
      <c r="AY562" t="s">
        <v>1741</v>
      </c>
      <c r="AZ562" s="12">
        <f>SUM(AS562:AS562)</f>
        <v>14</v>
      </c>
      <c r="BA562" t="s">
        <v>1742</v>
      </c>
      <c r="BB562">
        <v>0</v>
      </c>
      <c r="BC562" s="12">
        <f>SUM(AV562:AV562)</f>
        <v>68.25</v>
      </c>
      <c r="BD562">
        <v>1</v>
      </c>
      <c r="BE562">
        <v>0</v>
      </c>
      <c r="BF562">
        <v>0</v>
      </c>
      <c r="BG562">
        <v>0</v>
      </c>
      <c r="BH562" s="12">
        <f>BD562+BF562+(BE562+BG562)/12</f>
        <v>1</v>
      </c>
      <c r="BL562" t="s">
        <v>168</v>
      </c>
    </row>
    <row r="563" spans="1:73" x14ac:dyDescent="0.25">
      <c r="A563">
        <v>562</v>
      </c>
      <c r="B563">
        <v>156</v>
      </c>
      <c r="C563" s="7" t="s">
        <v>1689</v>
      </c>
      <c r="D563" s="53">
        <v>104</v>
      </c>
      <c r="E563" s="58">
        <v>6</v>
      </c>
      <c r="F563" t="s">
        <v>1743</v>
      </c>
      <c r="J563" s="27">
        <v>556</v>
      </c>
      <c r="L563" t="s">
        <v>1679</v>
      </c>
      <c r="M563" t="s">
        <v>93</v>
      </c>
      <c r="Q563" t="s">
        <v>557</v>
      </c>
      <c r="S563" t="s">
        <v>2565</v>
      </c>
      <c r="T563" t="s">
        <v>100</v>
      </c>
      <c r="W563" t="s">
        <v>100</v>
      </c>
      <c r="AA563" t="s">
        <v>100</v>
      </c>
      <c r="AD563" t="s">
        <v>100</v>
      </c>
      <c r="AI563">
        <v>9</v>
      </c>
      <c r="AJ563">
        <v>8</v>
      </c>
      <c r="AM563">
        <v>3</v>
      </c>
      <c r="AN563">
        <v>6</v>
      </c>
      <c r="AO563">
        <v>9</v>
      </c>
      <c r="AP563">
        <v>31</v>
      </c>
      <c r="AQ563">
        <v>3</v>
      </c>
      <c r="AS563" s="14">
        <f t="shared" si="40"/>
        <v>9.3333333333333339</v>
      </c>
      <c r="AT563" s="15">
        <f t="shared" si="41"/>
        <v>7118.873066666667</v>
      </c>
      <c r="AU563" s="14">
        <f t="shared" si="42"/>
        <v>3.3374999999999999</v>
      </c>
      <c r="AV563" s="21">
        <f t="shared" si="43"/>
        <v>31.150000000000002</v>
      </c>
      <c r="AW563" s="22">
        <f t="shared" si="44"/>
        <v>31.15</v>
      </c>
    </row>
    <row r="564" spans="1:73" x14ac:dyDescent="0.25">
      <c r="A564">
        <v>563</v>
      </c>
      <c r="B564">
        <v>157</v>
      </c>
      <c r="C564" s="7" t="s">
        <v>1689</v>
      </c>
      <c r="D564" s="53"/>
      <c r="E564" s="58"/>
      <c r="F564" t="s">
        <v>1743</v>
      </c>
      <c r="J564" s="27">
        <v>557</v>
      </c>
      <c r="L564" t="s">
        <v>70</v>
      </c>
      <c r="M564" t="s">
        <v>71</v>
      </c>
      <c r="Q564" t="s">
        <v>843</v>
      </c>
      <c r="S564" t="s">
        <v>2565</v>
      </c>
      <c r="T564" t="s">
        <v>65</v>
      </c>
      <c r="W564" t="s">
        <v>117</v>
      </c>
      <c r="AA564" t="s">
        <v>289</v>
      </c>
      <c r="AD564" t="s">
        <v>1744</v>
      </c>
      <c r="AI564">
        <v>6</v>
      </c>
      <c r="AJ564">
        <v>0</v>
      </c>
      <c r="AM564">
        <v>5</v>
      </c>
      <c r="AN564">
        <v>12</v>
      </c>
      <c r="AO564">
        <v>6</v>
      </c>
      <c r="AP564">
        <v>33</v>
      </c>
      <c r="AQ564">
        <v>15</v>
      </c>
      <c r="AS564" s="14">
        <f t="shared" si="40"/>
        <v>6</v>
      </c>
      <c r="AT564" s="15">
        <f t="shared" si="41"/>
        <v>4576.4184000000005</v>
      </c>
      <c r="AU564" s="14">
        <f t="shared" si="42"/>
        <v>5.625</v>
      </c>
      <c r="AV564" s="21">
        <f t="shared" si="43"/>
        <v>33.75</v>
      </c>
      <c r="AW564" s="22">
        <f t="shared" si="44"/>
        <v>33.75</v>
      </c>
      <c r="AX564" t="s">
        <v>1838</v>
      </c>
      <c r="AY564" t="s">
        <v>1746</v>
      </c>
      <c r="AZ564" s="12">
        <f>SUM(AS563:AS564)</f>
        <v>15.333333333333334</v>
      </c>
      <c r="BA564" t="s">
        <v>1747</v>
      </c>
      <c r="BB564">
        <v>0</v>
      </c>
      <c r="BC564" s="12">
        <f>SUM(AV563:AV564)</f>
        <v>64.900000000000006</v>
      </c>
      <c r="BD564">
        <v>0</v>
      </c>
      <c r="BE564">
        <v>11</v>
      </c>
      <c r="BF564">
        <v>0</v>
      </c>
      <c r="BG564">
        <v>0</v>
      </c>
      <c r="BH564" s="12">
        <f>BD564+BF564+(BE564+BG564)/12</f>
        <v>0.91666666666666663</v>
      </c>
      <c r="BL564" t="s">
        <v>117</v>
      </c>
    </row>
    <row r="565" spans="1:73" ht="13.5" customHeight="1" x14ac:dyDescent="0.25">
      <c r="A565">
        <v>564</v>
      </c>
      <c r="B565" t="s">
        <v>1751</v>
      </c>
      <c r="C565" s="7" t="s">
        <v>1689</v>
      </c>
      <c r="D565" s="53">
        <v>105</v>
      </c>
      <c r="E565" s="58">
        <v>7</v>
      </c>
      <c r="F565" t="s">
        <v>1748</v>
      </c>
      <c r="J565" s="25">
        <v>558</v>
      </c>
      <c r="L565" t="s">
        <v>70</v>
      </c>
      <c r="M565" t="s">
        <v>71</v>
      </c>
      <c r="Q565" t="s">
        <v>125</v>
      </c>
      <c r="R565" t="s">
        <v>1749</v>
      </c>
      <c r="S565" t="s">
        <v>2564</v>
      </c>
      <c r="T565" t="s">
        <v>324</v>
      </c>
      <c r="U565" t="s">
        <v>1750</v>
      </c>
      <c r="W565" t="s">
        <v>1122</v>
      </c>
      <c r="X565" t="s">
        <v>121</v>
      </c>
      <c r="AA565" t="s">
        <v>127</v>
      </c>
      <c r="AD565" t="s">
        <v>1106</v>
      </c>
      <c r="AE565" t="s">
        <v>159</v>
      </c>
      <c r="AI565">
        <v>87</v>
      </c>
      <c r="AJ565">
        <v>10</v>
      </c>
      <c r="AM565">
        <v>3</v>
      </c>
      <c r="AN565">
        <v>0</v>
      </c>
      <c r="AO565">
        <v>0</v>
      </c>
      <c r="AP565">
        <v>262</v>
      </c>
      <c r="AQ565">
        <v>4</v>
      </c>
      <c r="AS565" s="14">
        <f t="shared" si="40"/>
        <v>87.416666666666671</v>
      </c>
      <c r="AT565" s="15">
        <f t="shared" si="41"/>
        <v>66675.873633333336</v>
      </c>
      <c r="AU565" s="14">
        <f t="shared" si="42"/>
        <v>3</v>
      </c>
      <c r="AV565" s="21">
        <f t="shared" si="43"/>
        <v>262.25</v>
      </c>
      <c r="AW565" s="22">
        <f t="shared" si="44"/>
        <v>262.2</v>
      </c>
      <c r="AX565" t="s">
        <v>1839</v>
      </c>
      <c r="AY565" t="s">
        <v>1752</v>
      </c>
      <c r="AZ565" s="12">
        <f>SUM(AS565:AS565)</f>
        <v>87.416666666666671</v>
      </c>
      <c r="BA565" t="s">
        <v>1753</v>
      </c>
      <c r="BB565">
        <v>0</v>
      </c>
      <c r="BC565" s="12">
        <f>SUM(AV565:AV565)</f>
        <v>262.25</v>
      </c>
      <c r="BD565">
        <v>3</v>
      </c>
      <c r="BE565">
        <v>8</v>
      </c>
      <c r="BF565">
        <v>0</v>
      </c>
      <c r="BG565">
        <v>0</v>
      </c>
      <c r="BH565" s="12">
        <f>BD565+BF565+(BE565+BG565)/12</f>
        <v>3.6666666666666665</v>
      </c>
      <c r="BL565" t="s">
        <v>117</v>
      </c>
    </row>
    <row r="566" spans="1:73" x14ac:dyDescent="0.25">
      <c r="A566">
        <v>565</v>
      </c>
      <c r="B566">
        <v>158</v>
      </c>
      <c r="C566" s="7" t="s">
        <v>1689</v>
      </c>
      <c r="D566" s="53">
        <v>106</v>
      </c>
      <c r="E566" s="58">
        <v>8</v>
      </c>
      <c r="F566" t="s">
        <v>1754</v>
      </c>
      <c r="J566" s="24">
        <v>559</v>
      </c>
      <c r="L566" t="s">
        <v>100</v>
      </c>
      <c r="M566" t="s">
        <v>93</v>
      </c>
      <c r="Q566" t="s">
        <v>1759</v>
      </c>
      <c r="S566" t="s">
        <v>417</v>
      </c>
      <c r="T566" t="s">
        <v>100</v>
      </c>
      <c r="W566" t="s">
        <v>100</v>
      </c>
      <c r="AA566" t="s">
        <v>100</v>
      </c>
      <c r="AD566" t="s">
        <v>100</v>
      </c>
      <c r="AI566">
        <v>4</v>
      </c>
      <c r="AJ566">
        <v>23</v>
      </c>
      <c r="AM566">
        <v>2</v>
      </c>
      <c r="AN566">
        <v>16</v>
      </c>
      <c r="AO566">
        <v>0</v>
      </c>
      <c r="AP566">
        <v>13</v>
      </c>
      <c r="AQ566">
        <v>19</v>
      </c>
      <c r="AS566" s="14">
        <f t="shared" si="40"/>
        <v>4.958333333333333</v>
      </c>
      <c r="AT566" s="15">
        <f t="shared" si="41"/>
        <v>3781.9013166666664</v>
      </c>
      <c r="AU566" s="14">
        <f t="shared" si="42"/>
        <v>2.8</v>
      </c>
      <c r="AV566" s="21">
        <f t="shared" si="43"/>
        <v>13.883333333333331</v>
      </c>
      <c r="AW566" s="22">
        <f t="shared" si="44"/>
        <v>13.95</v>
      </c>
      <c r="AX566" t="s">
        <v>1840</v>
      </c>
      <c r="AY566" t="s">
        <v>1755</v>
      </c>
      <c r="AZ566" s="12">
        <f>SUM(AS566:AS566)</f>
        <v>4.958333333333333</v>
      </c>
      <c r="BA566" t="s">
        <v>1756</v>
      </c>
      <c r="BB566">
        <v>0</v>
      </c>
      <c r="BC566" s="12">
        <f>SUM(AV566:AV566)</f>
        <v>13.883333333333331</v>
      </c>
      <c r="BD566">
        <v>0</v>
      </c>
      <c r="BE566">
        <v>2</v>
      </c>
      <c r="BF566">
        <v>0</v>
      </c>
      <c r="BG566">
        <v>0</v>
      </c>
      <c r="BH566" s="12">
        <f>BD566+BF566+(BE566+BG566)/12</f>
        <v>0.16666666666666666</v>
      </c>
    </row>
    <row r="567" spans="1:73" x14ac:dyDescent="0.25">
      <c r="A567">
        <v>566</v>
      </c>
      <c r="B567">
        <v>159</v>
      </c>
      <c r="C567" s="7" t="s">
        <v>1689</v>
      </c>
      <c r="D567" s="53">
        <v>107</v>
      </c>
      <c r="E567" s="58">
        <v>9</v>
      </c>
      <c r="F567" t="s">
        <v>1843</v>
      </c>
      <c r="J567" s="27">
        <v>560</v>
      </c>
      <c r="L567" t="s">
        <v>92</v>
      </c>
      <c r="M567" t="s">
        <v>93</v>
      </c>
      <c r="Q567" t="s">
        <v>511</v>
      </c>
      <c r="R567" t="s">
        <v>1760</v>
      </c>
      <c r="S567" t="s">
        <v>2565</v>
      </c>
      <c r="T567" t="s">
        <v>100</v>
      </c>
      <c r="W567" t="s">
        <v>100</v>
      </c>
      <c r="AA567" t="s">
        <v>100</v>
      </c>
      <c r="AD567" t="s">
        <v>100</v>
      </c>
      <c r="AI567">
        <v>35</v>
      </c>
      <c r="AJ567">
        <v>2</v>
      </c>
      <c r="AM567">
        <v>3</v>
      </c>
      <c r="AN567">
        <v>4</v>
      </c>
      <c r="AO567">
        <v>6</v>
      </c>
      <c r="AP567">
        <v>113</v>
      </c>
      <c r="AQ567">
        <v>4</v>
      </c>
      <c r="AS567" s="14">
        <f t="shared" si="40"/>
        <v>35.083333333333336</v>
      </c>
      <c r="AT567" s="15">
        <f t="shared" si="41"/>
        <v>26759.33536666667</v>
      </c>
      <c r="AU567" s="14">
        <f t="shared" si="42"/>
        <v>3.2250000000000001</v>
      </c>
      <c r="AV567" s="21">
        <f t="shared" si="43"/>
        <v>113.14375000000001</v>
      </c>
      <c r="AW567" s="22">
        <f t="shared" si="44"/>
        <v>113.2</v>
      </c>
    </row>
    <row r="568" spans="1:73" x14ac:dyDescent="0.25">
      <c r="A568">
        <v>567</v>
      </c>
      <c r="B568">
        <v>159</v>
      </c>
      <c r="C568" s="7" t="s">
        <v>1689</v>
      </c>
      <c r="D568" s="53"/>
      <c r="E568" s="58"/>
      <c r="F568" t="s">
        <v>1843</v>
      </c>
      <c r="J568" s="24">
        <v>561</v>
      </c>
      <c r="L568" t="s">
        <v>1679</v>
      </c>
      <c r="M568" t="s">
        <v>93</v>
      </c>
      <c r="Q568" t="s">
        <v>100</v>
      </c>
      <c r="S568" t="s">
        <v>417</v>
      </c>
      <c r="T568" t="s">
        <v>100</v>
      </c>
      <c r="W568" t="s">
        <v>100</v>
      </c>
      <c r="AA568" t="s">
        <v>100</v>
      </c>
      <c r="AD568" t="s">
        <v>100</v>
      </c>
      <c r="AI568">
        <v>6</v>
      </c>
      <c r="AJ568">
        <v>19</v>
      </c>
      <c r="AM568">
        <v>3</v>
      </c>
      <c r="AN568">
        <v>0</v>
      </c>
      <c r="AO568">
        <v>0</v>
      </c>
      <c r="AP568">
        <v>20</v>
      </c>
      <c r="AQ568">
        <v>7</v>
      </c>
      <c r="AS568" s="14">
        <f t="shared" si="40"/>
        <v>6.791666666666667</v>
      </c>
      <c r="AT568" s="15">
        <f t="shared" si="41"/>
        <v>5180.2513833333333</v>
      </c>
      <c r="AU568" s="14">
        <f t="shared" si="42"/>
        <v>3</v>
      </c>
      <c r="AV568" s="21">
        <f t="shared" si="43"/>
        <v>20.375</v>
      </c>
      <c r="AW568" s="22">
        <f t="shared" si="44"/>
        <v>20.350000000000001</v>
      </c>
      <c r="BL568" t="s">
        <v>1761</v>
      </c>
    </row>
    <row r="569" spans="1:73" x14ac:dyDescent="0.25">
      <c r="A569">
        <v>568</v>
      </c>
      <c r="B569">
        <v>159</v>
      </c>
      <c r="C569" s="7" t="s">
        <v>1689</v>
      </c>
      <c r="D569" s="53"/>
      <c r="E569" s="58"/>
      <c r="F569" t="s">
        <v>1843</v>
      </c>
      <c r="J569" s="31">
        <v>562</v>
      </c>
      <c r="L569" t="s">
        <v>100</v>
      </c>
      <c r="M569" t="s">
        <v>93</v>
      </c>
      <c r="Q569" t="s">
        <v>511</v>
      </c>
      <c r="S569" t="s">
        <v>2565</v>
      </c>
      <c r="T569" t="s">
        <v>100</v>
      </c>
      <c r="W569" t="s">
        <v>100</v>
      </c>
      <c r="AA569" t="s">
        <v>100</v>
      </c>
      <c r="AD569" t="s">
        <v>100</v>
      </c>
      <c r="AI569">
        <v>6</v>
      </c>
      <c r="AJ569">
        <v>20</v>
      </c>
      <c r="AM569">
        <v>3</v>
      </c>
      <c r="AN569">
        <v>6</v>
      </c>
      <c r="AO569">
        <v>9</v>
      </c>
      <c r="AP569">
        <v>22</v>
      </c>
      <c r="AQ569">
        <v>16</v>
      </c>
      <c r="AS569" s="14">
        <f t="shared" si="40"/>
        <v>6.833333333333333</v>
      </c>
      <c r="AT569" s="15">
        <f t="shared" si="41"/>
        <v>5212.0320666666667</v>
      </c>
      <c r="AU569" s="14">
        <f t="shared" si="42"/>
        <v>3.3374999999999999</v>
      </c>
      <c r="AV569" s="21">
        <f t="shared" si="43"/>
        <v>22.806249999999999</v>
      </c>
      <c r="AW569" s="22">
        <f t="shared" si="44"/>
        <v>22.8</v>
      </c>
    </row>
    <row r="570" spans="1:73" x14ac:dyDescent="0.25">
      <c r="A570">
        <v>569</v>
      </c>
      <c r="B570">
        <v>159</v>
      </c>
      <c r="C570" s="7" t="s">
        <v>1689</v>
      </c>
      <c r="D570" s="53"/>
      <c r="E570" s="58"/>
      <c r="F570" t="s">
        <v>1843</v>
      </c>
      <c r="J570" s="27">
        <v>563</v>
      </c>
      <c r="L570" t="s">
        <v>728</v>
      </c>
      <c r="M570" t="s">
        <v>679</v>
      </c>
      <c r="Q570" t="s">
        <v>356</v>
      </c>
      <c r="R570" t="s">
        <v>1762</v>
      </c>
      <c r="S570" t="s">
        <v>2564</v>
      </c>
      <c r="T570" t="s">
        <v>100</v>
      </c>
      <c r="W570" t="s">
        <v>100</v>
      </c>
      <c r="AA570" t="s">
        <v>100</v>
      </c>
      <c r="AD570" t="s">
        <v>100</v>
      </c>
      <c r="AI570">
        <v>40</v>
      </c>
      <c r="AJ570">
        <v>20</v>
      </c>
      <c r="AM570">
        <v>3</v>
      </c>
      <c r="AN570">
        <v>15</v>
      </c>
      <c r="AO570">
        <v>0</v>
      </c>
      <c r="AP570">
        <v>153</v>
      </c>
      <c r="AQ570">
        <v>2</v>
      </c>
      <c r="AS570" s="14">
        <f t="shared" si="40"/>
        <v>40.833333333333336</v>
      </c>
      <c r="AT570" s="15">
        <f t="shared" si="41"/>
        <v>31145.069666666666</v>
      </c>
      <c r="AU570" s="14">
        <f t="shared" si="42"/>
        <v>3.75</v>
      </c>
      <c r="AV570" s="21">
        <f t="shared" si="43"/>
        <v>153.125</v>
      </c>
      <c r="AW570" s="22">
        <f t="shared" si="44"/>
        <v>153.1</v>
      </c>
      <c r="AX570" t="s">
        <v>1841</v>
      </c>
      <c r="AY570" t="s">
        <v>1757</v>
      </c>
      <c r="AZ570" s="12">
        <f>SUM(AS567:AS570)</f>
        <v>89.541666666666671</v>
      </c>
      <c r="BA570" t="s">
        <v>1758</v>
      </c>
      <c r="BB570">
        <v>0</v>
      </c>
      <c r="BC570" s="12">
        <f>SUM(AV567:AV570)</f>
        <v>309.45000000000005</v>
      </c>
      <c r="BD570">
        <v>4</v>
      </c>
      <c r="BE570">
        <v>5</v>
      </c>
      <c r="BF570">
        <v>0</v>
      </c>
      <c r="BG570">
        <v>0</v>
      </c>
      <c r="BH570" s="12">
        <f>BD570+BF570+(BE570+BG570)/12</f>
        <v>4.416666666666667</v>
      </c>
    </row>
    <row r="571" spans="1:73" x14ac:dyDescent="0.25">
      <c r="A571">
        <v>570</v>
      </c>
      <c r="B571">
        <v>160</v>
      </c>
      <c r="C571" s="7" t="s">
        <v>1689</v>
      </c>
      <c r="D571" s="53">
        <v>108</v>
      </c>
      <c r="E571" s="58">
        <v>10</v>
      </c>
      <c r="F571" t="s">
        <v>1844</v>
      </c>
      <c r="J571" s="27">
        <v>564</v>
      </c>
      <c r="L571" t="s">
        <v>679</v>
      </c>
      <c r="M571" t="s">
        <v>679</v>
      </c>
      <c r="Q571" t="s">
        <v>356</v>
      </c>
      <c r="S571" t="s">
        <v>2564</v>
      </c>
      <c r="T571" t="s">
        <v>100</v>
      </c>
      <c r="W571" t="s">
        <v>100</v>
      </c>
      <c r="AA571" t="s">
        <v>100</v>
      </c>
      <c r="AD571" t="s">
        <v>100</v>
      </c>
      <c r="AI571">
        <v>29</v>
      </c>
      <c r="AJ571">
        <v>9</v>
      </c>
      <c r="AM571">
        <v>3</v>
      </c>
      <c r="AN571">
        <v>15</v>
      </c>
      <c r="AO571">
        <v>0</v>
      </c>
      <c r="AP571">
        <v>110</v>
      </c>
      <c r="AQ571">
        <v>4</v>
      </c>
      <c r="AS571" s="14">
        <f t="shared" si="40"/>
        <v>29.375</v>
      </c>
      <c r="AT571" s="15">
        <f t="shared" si="41"/>
        <v>22405.38175</v>
      </c>
      <c r="AU571" s="14">
        <f t="shared" si="42"/>
        <v>3.75</v>
      </c>
      <c r="AV571" s="21">
        <f t="shared" si="43"/>
        <v>110.15625</v>
      </c>
      <c r="AW571" s="22">
        <f t="shared" si="44"/>
        <v>110.2</v>
      </c>
      <c r="AX571" t="s">
        <v>1842</v>
      </c>
      <c r="AY571" t="s">
        <v>1845</v>
      </c>
      <c r="AZ571" s="12">
        <f>SUM(AS571:AS571)</f>
        <v>29.375</v>
      </c>
      <c r="BA571" t="s">
        <v>1846</v>
      </c>
      <c r="BB571">
        <v>0</v>
      </c>
      <c r="BC571" s="12">
        <f>SUM(AV571:AV571)</f>
        <v>110.15625</v>
      </c>
      <c r="BD571" t="s">
        <v>100</v>
      </c>
      <c r="BE571" t="s">
        <v>100</v>
      </c>
      <c r="BF571" t="s">
        <v>1847</v>
      </c>
      <c r="BG571" t="s">
        <v>1847</v>
      </c>
      <c r="BH571" s="12">
        <f>1+(7/12)</f>
        <v>1.5833333333333335</v>
      </c>
    </row>
    <row r="572" spans="1:73" x14ac:dyDescent="0.25">
      <c r="A572" t="s">
        <v>1904</v>
      </c>
      <c r="C572" s="7"/>
      <c r="D572" s="54"/>
      <c r="E572" s="58"/>
      <c r="J572" s="27"/>
      <c r="O572">
        <f>SUBTOTAL(103,Tabella2[case])</f>
        <v>84</v>
      </c>
      <c r="S572">
        <f>SUBTOTAL(103,Tabella2[Sezione 1814])</f>
        <v>568</v>
      </c>
      <c r="AS572" s="14">
        <f>SUBTOTAL(109,Tabella2[Pertiche decimali])</f>
        <v>9244.0416666666624</v>
      </c>
      <c r="AT572" s="15">
        <f>SUBTOTAL(109,Tabella2[Metri quadri])</f>
        <v>7050767.0622833297</v>
      </c>
      <c r="AU572" s="14">
        <f>SUBTOTAL(101,Tabella2[Lire decimali unitarie])</f>
        <v>4.3743055555555541</v>
      </c>
      <c r="AV572" s="21">
        <f>SUBTOTAL(109,Tabella2[Lire decimali totali calcolate])</f>
        <v>46128.129513888874</v>
      </c>
      <c r="AW572" s="74">
        <f>SUBTOTAL(109,Tabella2[Lire decimali totali dell''estimo (solo terre)])</f>
        <v>46205.200000000004</v>
      </c>
      <c r="AZ572" s="12">
        <f>SUBTOTAL(109,Tabella2[Totali proprietari: perticato decimale calcolato])</f>
        <v>9244.0416666666697</v>
      </c>
      <c r="BB572">
        <f>SUBTOTAL(109,Tabella2[Totali proprietari: valore annotato case])</f>
        <v>7841</v>
      </c>
      <c r="BC572" s="12">
        <f>SUBTOTAL(109,Tabella2[Totali proprietari: valore decimale calcolato terre])</f>
        <v>46128.129513888889</v>
      </c>
      <c r="BH572"/>
      <c r="BU572">
        <f>SUBTOTAL(103,Tabella2[Altro])</f>
        <v>0</v>
      </c>
    </row>
    <row r="573" spans="1:73" x14ac:dyDescent="0.25">
      <c r="AS573" s="14"/>
      <c r="AT573" s="14"/>
      <c r="AU573" s="14"/>
      <c r="AV573" s="14"/>
      <c r="AW573" s="14"/>
    </row>
    <row r="574" spans="1:73" x14ac:dyDescent="0.25">
      <c r="AS574" s="14"/>
      <c r="AT574" s="15"/>
      <c r="AU574" s="14"/>
      <c r="AV574" s="21"/>
      <c r="AW574" s="22"/>
    </row>
    <row r="575" spans="1:73" x14ac:dyDescent="0.25">
      <c r="AS575" s="14"/>
      <c r="AT575" s="15"/>
      <c r="AU575" s="14"/>
      <c r="AV575" s="21"/>
      <c r="AW575" s="22"/>
    </row>
    <row r="576" spans="1:73" x14ac:dyDescent="0.25">
      <c r="AS576" s="14"/>
      <c r="AT576" s="15"/>
      <c r="AU576" s="14"/>
      <c r="AV576" s="21"/>
      <c r="AW576" s="22"/>
    </row>
    <row r="577" spans="13:49" x14ac:dyDescent="0.25">
      <c r="AS577" s="14"/>
      <c r="AT577" s="15"/>
      <c r="AU577" s="14"/>
      <c r="AV577" s="21"/>
      <c r="AW577" s="22"/>
    </row>
    <row r="578" spans="13:49" x14ac:dyDescent="0.25">
      <c r="M578" s="41"/>
      <c r="AS578" s="14"/>
      <c r="AT578" s="15"/>
      <c r="AU578" s="14"/>
      <c r="AV578" s="21"/>
      <c r="AW578" s="22"/>
    </row>
    <row r="579" spans="13:49" x14ac:dyDescent="0.25">
      <c r="M579" s="41"/>
      <c r="AS579" s="14"/>
      <c r="AT579" s="15"/>
      <c r="AU579" s="14"/>
      <c r="AV579" s="21"/>
      <c r="AW579" s="22"/>
    </row>
    <row r="580" spans="13:49" x14ac:dyDescent="0.25">
      <c r="AS580" s="14"/>
      <c r="AT580" s="15"/>
      <c r="AU580" s="14"/>
      <c r="AV580" s="21"/>
      <c r="AW580" s="22"/>
    </row>
    <row r="581" spans="13:49" x14ac:dyDescent="0.25">
      <c r="AS581" s="14"/>
      <c r="AT581" s="15"/>
    </row>
    <row r="593" ht="14.25" customHeight="1" x14ac:dyDescent="0.25"/>
  </sheetData>
  <phoneticPr fontId="5" type="noConversion"/>
  <pageMargins left="0.7" right="0.7" top="0.75" bottom="0.75" header="0.3" footer="0.3"/>
  <pageSetup paperSize="9" orientation="portrait" verticalDpi="3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568A-48D1-4525-A0D0-BBC8FBE5D192}">
  <dimension ref="A1:V110"/>
  <sheetViews>
    <sheetView workbookViewId="0">
      <pane ySplit="1" topLeftCell="A2" activePane="bottomLeft" state="frozen"/>
      <selection pane="bottomLeft" activeCell="E1" sqref="E1"/>
    </sheetView>
  </sheetViews>
  <sheetFormatPr defaultRowHeight="15" x14ac:dyDescent="0.25"/>
  <cols>
    <col min="1" max="1" width="9.140625" style="42"/>
    <col min="2" max="2" width="11.5703125" customWidth="1"/>
    <col min="3" max="3" width="13.42578125" customWidth="1"/>
    <col min="4" max="4" width="21.5703125" style="44" customWidth="1"/>
    <col min="5" max="5" width="22.7109375" customWidth="1"/>
    <col min="6" max="6" width="12.140625" customWidth="1"/>
    <col min="7" max="7" width="16.42578125" customWidth="1"/>
    <col min="8" max="8" width="12.5703125" customWidth="1"/>
    <col min="9" max="9" width="35.5703125" customWidth="1"/>
    <col min="10" max="10" width="44" customWidth="1"/>
    <col min="11" max="11" width="22.42578125" style="47" customWidth="1"/>
    <col min="12" max="12" width="38" customWidth="1"/>
    <col min="13" max="13" width="43.28515625" customWidth="1"/>
    <col min="14" max="14" width="47" customWidth="1"/>
    <col min="15" max="15" width="32.140625" customWidth="1"/>
    <col min="16" max="16" width="33.42578125" customWidth="1"/>
    <col min="17" max="17" width="31.5703125" customWidth="1"/>
    <col min="18" max="18" width="33" customWidth="1"/>
    <col min="19" max="19" width="29.85546875" style="12" customWidth="1"/>
    <col min="20" max="20" width="11.42578125" customWidth="1"/>
    <col min="21" max="22" width="9.140625" style="12"/>
  </cols>
  <sheetData>
    <row r="1" spans="1:22" s="44" customFormat="1" ht="30" x14ac:dyDescent="0.25">
      <c r="A1" s="44" t="s">
        <v>1907</v>
      </c>
      <c r="B1" s="45" t="s">
        <v>2</v>
      </c>
      <c r="C1" s="44" t="s">
        <v>1905</v>
      </c>
      <c r="D1" s="44" t="s">
        <v>1906</v>
      </c>
      <c r="E1" s="45" t="s">
        <v>3</v>
      </c>
      <c r="F1" s="45" t="s">
        <v>4</v>
      </c>
      <c r="G1" s="45" t="s">
        <v>5</v>
      </c>
      <c r="H1" s="45" t="s">
        <v>6</v>
      </c>
      <c r="I1" s="45" t="s">
        <v>45</v>
      </c>
      <c r="J1" s="45" t="s">
        <v>46</v>
      </c>
      <c r="K1" s="43" t="s">
        <v>1908</v>
      </c>
      <c r="L1" s="45" t="s">
        <v>47</v>
      </c>
      <c r="M1" s="45" t="s">
        <v>1909</v>
      </c>
      <c r="N1" s="45" t="s">
        <v>1910</v>
      </c>
      <c r="O1" s="45" t="s">
        <v>1911</v>
      </c>
      <c r="P1" s="45" t="s">
        <v>1912</v>
      </c>
      <c r="Q1" s="45" t="s">
        <v>1913</v>
      </c>
      <c r="R1" s="45" t="s">
        <v>1914</v>
      </c>
      <c r="S1" s="80" t="s">
        <v>54</v>
      </c>
      <c r="T1" s="44" t="s">
        <v>2594</v>
      </c>
      <c r="U1" s="81" t="s">
        <v>2595</v>
      </c>
      <c r="V1" s="81" t="s">
        <v>2596</v>
      </c>
    </row>
    <row r="2" spans="1:22" x14ac:dyDescent="0.25">
      <c r="A2" s="42">
        <v>1</v>
      </c>
      <c r="B2" s="63" t="s">
        <v>219</v>
      </c>
      <c r="C2" s="63">
        <v>1</v>
      </c>
      <c r="D2" s="76" t="s">
        <v>1916</v>
      </c>
      <c r="E2" t="s">
        <v>1915</v>
      </c>
      <c r="F2" s="77" t="s">
        <v>135</v>
      </c>
      <c r="G2" t="s">
        <v>68</v>
      </c>
      <c r="H2" s="77" t="s">
        <v>69</v>
      </c>
      <c r="I2" t="s">
        <v>76</v>
      </c>
      <c r="J2">
        <v>9.3333333333333339</v>
      </c>
      <c r="K2" s="47">
        <f t="shared" ref="K2:K33" si="0">J2*7.627364*100</f>
        <v>7118.873066666667</v>
      </c>
      <c r="L2" t="s">
        <v>77</v>
      </c>
      <c r="M2">
        <v>0</v>
      </c>
      <c r="N2">
        <v>65.8</v>
      </c>
      <c r="O2">
        <v>0</v>
      </c>
      <c r="P2">
        <v>11</v>
      </c>
      <c r="Q2">
        <v>0</v>
      </c>
      <c r="R2">
        <v>0</v>
      </c>
      <c r="S2" s="12">
        <v>0.91666666666666663</v>
      </c>
      <c r="T2">
        <v>71</v>
      </c>
      <c r="U2"/>
    </row>
    <row r="3" spans="1:22" x14ac:dyDescent="0.25">
      <c r="A3" s="42" t="s">
        <v>1946</v>
      </c>
      <c r="B3" t="s">
        <v>219</v>
      </c>
      <c r="C3">
        <v>2</v>
      </c>
      <c r="D3" s="44" t="s">
        <v>1917</v>
      </c>
      <c r="E3" t="s">
        <v>1918</v>
      </c>
      <c r="G3" t="s">
        <v>80</v>
      </c>
      <c r="H3" s="13" t="s">
        <v>81</v>
      </c>
      <c r="I3" t="s">
        <v>195</v>
      </c>
      <c r="J3">
        <v>372.58333333333331</v>
      </c>
      <c r="K3" s="47">
        <f t="shared" si="0"/>
        <v>284182.87036666664</v>
      </c>
      <c r="L3" t="s">
        <v>196</v>
      </c>
      <c r="M3">
        <v>63</v>
      </c>
      <c r="N3">
        <v>1475.0645833333333</v>
      </c>
      <c r="O3">
        <v>20</v>
      </c>
      <c r="P3">
        <v>4</v>
      </c>
      <c r="Q3">
        <v>0</v>
      </c>
      <c r="R3">
        <v>11</v>
      </c>
      <c r="S3" s="12">
        <v>21.25</v>
      </c>
      <c r="T3">
        <v>5</v>
      </c>
      <c r="U3"/>
    </row>
    <row r="4" spans="1:22" x14ac:dyDescent="0.25">
      <c r="A4" s="42">
        <v>5</v>
      </c>
      <c r="B4" t="s">
        <v>219</v>
      </c>
      <c r="C4">
        <v>3</v>
      </c>
      <c r="D4" s="44" t="s">
        <v>1919</v>
      </c>
      <c r="E4" t="s">
        <v>1920</v>
      </c>
      <c r="G4" t="s">
        <v>80</v>
      </c>
      <c r="H4" s="13" t="s">
        <v>170</v>
      </c>
      <c r="I4" t="s">
        <v>197</v>
      </c>
      <c r="J4">
        <v>66.75</v>
      </c>
      <c r="K4" s="47">
        <f t="shared" si="0"/>
        <v>50912.654699999999</v>
      </c>
      <c r="L4" t="s">
        <v>198</v>
      </c>
      <c r="M4">
        <v>0</v>
      </c>
      <c r="N4">
        <v>292.95</v>
      </c>
      <c r="O4">
        <v>4</v>
      </c>
      <c r="P4">
        <v>1</v>
      </c>
      <c r="Q4">
        <v>0</v>
      </c>
      <c r="R4">
        <v>0</v>
      </c>
      <c r="S4" s="12">
        <v>4.083333333333333</v>
      </c>
      <c r="T4">
        <v>37</v>
      </c>
      <c r="U4"/>
    </row>
    <row r="5" spans="1:22" x14ac:dyDescent="0.25">
      <c r="A5" s="42" t="s">
        <v>1947</v>
      </c>
      <c r="B5" s="63" t="s">
        <v>219</v>
      </c>
      <c r="C5" s="63">
        <v>4</v>
      </c>
      <c r="D5" s="64" t="s">
        <v>1921</v>
      </c>
      <c r="E5" t="s">
        <v>1922</v>
      </c>
      <c r="F5" t="s">
        <v>1923</v>
      </c>
      <c r="G5" t="s">
        <v>1924</v>
      </c>
      <c r="H5" s="13" t="s">
        <v>202</v>
      </c>
      <c r="I5" t="s">
        <v>216</v>
      </c>
      <c r="J5">
        <v>142.25</v>
      </c>
      <c r="K5" s="47">
        <f t="shared" si="0"/>
        <v>108499.25290000001</v>
      </c>
      <c r="L5" t="s">
        <v>217</v>
      </c>
      <c r="M5">
        <v>0</v>
      </c>
      <c r="N5">
        <v>56.185416666666669</v>
      </c>
      <c r="O5">
        <v>0</v>
      </c>
      <c r="P5">
        <v>10</v>
      </c>
      <c r="Q5">
        <v>0</v>
      </c>
      <c r="R5">
        <v>0</v>
      </c>
      <c r="S5" s="12">
        <v>0.83333333333333337</v>
      </c>
      <c r="T5">
        <v>20</v>
      </c>
      <c r="U5"/>
    </row>
    <row r="6" spans="1:22" x14ac:dyDescent="0.25">
      <c r="A6" s="42" t="s">
        <v>1948</v>
      </c>
      <c r="B6" t="s">
        <v>219</v>
      </c>
      <c r="C6">
        <v>5</v>
      </c>
      <c r="D6" s="64" t="s">
        <v>1925</v>
      </c>
      <c r="E6" t="s">
        <v>1926</v>
      </c>
      <c r="F6" s="63" t="s">
        <v>1927</v>
      </c>
      <c r="G6" t="s">
        <v>222</v>
      </c>
      <c r="H6" s="48" t="s">
        <v>100</v>
      </c>
      <c r="I6" t="s">
        <v>485</v>
      </c>
      <c r="J6">
        <v>1295.7499999999998</v>
      </c>
      <c r="K6" s="47">
        <f t="shared" si="0"/>
        <v>988315.6902999999</v>
      </c>
      <c r="L6" t="s">
        <v>486</v>
      </c>
      <c r="M6">
        <v>1417</v>
      </c>
      <c r="N6">
        <v>7087.6270833333338</v>
      </c>
      <c r="O6">
        <v>88</v>
      </c>
      <c r="P6">
        <v>5</v>
      </c>
      <c r="Q6">
        <v>19</v>
      </c>
      <c r="R6">
        <v>7</v>
      </c>
      <c r="S6" s="12">
        <v>108</v>
      </c>
      <c r="T6">
        <v>1</v>
      </c>
      <c r="U6"/>
    </row>
    <row r="7" spans="1:22" x14ac:dyDescent="0.25">
      <c r="A7" s="42" t="s">
        <v>1949</v>
      </c>
      <c r="B7" t="s">
        <v>219</v>
      </c>
      <c r="C7">
        <v>6</v>
      </c>
      <c r="D7" s="44" t="s">
        <v>1928</v>
      </c>
      <c r="E7" t="s">
        <v>327</v>
      </c>
      <c r="F7" t="s">
        <v>1929</v>
      </c>
      <c r="G7" t="s">
        <v>487</v>
      </c>
      <c r="H7" s="13" t="s">
        <v>488</v>
      </c>
      <c r="I7" t="s">
        <v>515</v>
      </c>
      <c r="J7">
        <v>128.41666666666666</v>
      </c>
      <c r="K7" s="47">
        <f t="shared" si="0"/>
        <v>97948.066033333322</v>
      </c>
      <c r="L7" t="s">
        <v>516</v>
      </c>
      <c r="M7">
        <v>135</v>
      </c>
      <c r="N7">
        <v>873.79531250000002</v>
      </c>
      <c r="O7">
        <v>11</v>
      </c>
      <c r="P7">
        <v>8</v>
      </c>
      <c r="Q7">
        <v>1</v>
      </c>
      <c r="R7">
        <v>11</v>
      </c>
      <c r="S7" s="12">
        <v>13.583333333333334</v>
      </c>
      <c r="T7">
        <v>21</v>
      </c>
      <c r="U7"/>
    </row>
    <row r="8" spans="1:22" x14ac:dyDescent="0.25">
      <c r="A8" s="42" t="s">
        <v>1950</v>
      </c>
      <c r="B8" t="s">
        <v>219</v>
      </c>
      <c r="C8">
        <v>7</v>
      </c>
      <c r="D8" s="44" t="s">
        <v>1930</v>
      </c>
      <c r="E8" t="s">
        <v>1931</v>
      </c>
      <c r="G8" t="s">
        <v>524</v>
      </c>
      <c r="H8" s="13" t="s">
        <v>525</v>
      </c>
      <c r="I8" t="s">
        <v>542</v>
      </c>
      <c r="J8">
        <v>121.66666666666667</v>
      </c>
      <c r="K8" s="47">
        <f t="shared" si="0"/>
        <v>92799.595333333331</v>
      </c>
      <c r="L8" t="s">
        <v>543</v>
      </c>
      <c r="M8">
        <v>180</v>
      </c>
      <c r="N8">
        <v>871.90625</v>
      </c>
      <c r="O8">
        <v>12</v>
      </c>
      <c r="P8">
        <v>1</v>
      </c>
      <c r="Q8">
        <v>2</v>
      </c>
      <c r="R8">
        <v>6</v>
      </c>
      <c r="S8" s="12">
        <v>14.583333333333334</v>
      </c>
      <c r="T8">
        <v>24</v>
      </c>
      <c r="U8"/>
    </row>
    <row r="9" spans="1:22" x14ac:dyDescent="0.25">
      <c r="A9" s="42" t="s">
        <v>1951</v>
      </c>
      <c r="B9" t="s">
        <v>219</v>
      </c>
      <c r="C9">
        <v>8</v>
      </c>
      <c r="D9" s="44" t="s">
        <v>1932</v>
      </c>
      <c r="E9" t="s">
        <v>1933</v>
      </c>
      <c r="F9" t="s">
        <v>200</v>
      </c>
      <c r="G9" s="13" t="s">
        <v>545</v>
      </c>
      <c r="H9" s="13" t="s">
        <v>547</v>
      </c>
      <c r="I9" t="s">
        <v>588</v>
      </c>
      <c r="J9">
        <v>217.375</v>
      </c>
      <c r="K9" s="47">
        <f t="shared" si="0"/>
        <v>165799.82494999998</v>
      </c>
      <c r="L9" t="s">
        <v>589</v>
      </c>
      <c r="M9">
        <v>60</v>
      </c>
      <c r="N9">
        <v>1249.8635416666666</v>
      </c>
      <c r="O9">
        <v>17</v>
      </c>
      <c r="P9">
        <v>5</v>
      </c>
      <c r="Q9">
        <v>0</v>
      </c>
      <c r="R9">
        <v>10</v>
      </c>
      <c r="S9" s="12">
        <v>18.25</v>
      </c>
      <c r="T9">
        <v>14</v>
      </c>
      <c r="U9"/>
    </row>
    <row r="10" spans="1:22" x14ac:dyDescent="0.25">
      <c r="A10" s="42" t="s">
        <v>1952</v>
      </c>
      <c r="B10" s="63" t="s">
        <v>219</v>
      </c>
      <c r="C10" s="63">
        <v>9</v>
      </c>
      <c r="D10" s="64" t="s">
        <v>1934</v>
      </c>
      <c r="E10" t="s">
        <v>590</v>
      </c>
      <c r="I10" t="s">
        <v>595</v>
      </c>
      <c r="J10">
        <v>5.125</v>
      </c>
      <c r="K10" s="47">
        <f t="shared" si="0"/>
        <v>3909.02405</v>
      </c>
      <c r="L10" t="s">
        <v>596</v>
      </c>
      <c r="M10">
        <v>72</v>
      </c>
      <c r="N10">
        <v>32.671875</v>
      </c>
      <c r="O10">
        <v>0</v>
      </c>
      <c r="P10">
        <v>5</v>
      </c>
      <c r="Q10">
        <v>1</v>
      </c>
      <c r="R10">
        <v>0</v>
      </c>
      <c r="S10" s="12">
        <v>1.4166666666666667</v>
      </c>
      <c r="T10">
        <v>88</v>
      </c>
      <c r="U10"/>
    </row>
    <row r="11" spans="1:22" x14ac:dyDescent="0.25">
      <c r="A11" s="42" t="s">
        <v>1952</v>
      </c>
      <c r="B11" t="s">
        <v>219</v>
      </c>
      <c r="C11">
        <v>10</v>
      </c>
      <c r="D11" s="44" t="s">
        <v>1935</v>
      </c>
      <c r="E11" t="s">
        <v>1936</v>
      </c>
      <c r="I11" t="s">
        <v>611</v>
      </c>
      <c r="J11">
        <v>92.833333333333329</v>
      </c>
      <c r="K11" s="47">
        <f t="shared" si="0"/>
        <v>70807.362466666673</v>
      </c>
      <c r="L11" t="s">
        <v>612</v>
      </c>
      <c r="M11">
        <v>90</v>
      </c>
      <c r="N11">
        <v>560.83750000000009</v>
      </c>
      <c r="O11">
        <v>7</v>
      </c>
      <c r="P11">
        <v>8</v>
      </c>
      <c r="Q11">
        <v>1</v>
      </c>
      <c r="R11">
        <v>3</v>
      </c>
      <c r="S11" s="12">
        <v>8.9166666666666661</v>
      </c>
      <c r="T11">
        <v>29</v>
      </c>
      <c r="U11"/>
    </row>
    <row r="12" spans="1:22" x14ac:dyDescent="0.25">
      <c r="A12" s="42" t="s">
        <v>1953</v>
      </c>
      <c r="B12" t="s">
        <v>219</v>
      </c>
      <c r="C12">
        <v>11</v>
      </c>
      <c r="D12" s="44" t="s">
        <v>1937</v>
      </c>
      <c r="E12" t="s">
        <v>1938</v>
      </c>
      <c r="I12" t="s">
        <v>627</v>
      </c>
      <c r="J12">
        <v>286.33333333333337</v>
      </c>
      <c r="K12" s="47">
        <f t="shared" si="0"/>
        <v>218396.85586666668</v>
      </c>
      <c r="L12" t="s">
        <v>628</v>
      </c>
      <c r="M12">
        <v>77</v>
      </c>
      <c r="N12">
        <v>944.25104166666665</v>
      </c>
      <c r="O12">
        <v>13</v>
      </c>
      <c r="P12">
        <v>2</v>
      </c>
      <c r="Q12">
        <v>1</v>
      </c>
      <c r="R12">
        <v>1</v>
      </c>
      <c r="S12" s="12">
        <v>14.25</v>
      </c>
      <c r="T12">
        <v>7</v>
      </c>
      <c r="U12"/>
    </row>
    <row r="13" spans="1:22" x14ac:dyDescent="0.25">
      <c r="A13" s="42" t="s">
        <v>1954</v>
      </c>
      <c r="B13" s="63" t="s">
        <v>219</v>
      </c>
      <c r="C13" s="63">
        <v>12</v>
      </c>
      <c r="D13" s="64" t="s">
        <v>1939</v>
      </c>
      <c r="E13" s="13" t="s">
        <v>629</v>
      </c>
      <c r="I13" t="s">
        <v>632</v>
      </c>
      <c r="J13">
        <v>1.7916666666666665</v>
      </c>
      <c r="K13" s="47">
        <f t="shared" si="0"/>
        <v>1366.5693833333332</v>
      </c>
      <c r="L13" t="s">
        <v>633</v>
      </c>
      <c r="M13">
        <v>0</v>
      </c>
      <c r="N13">
        <v>10.705208333333333</v>
      </c>
      <c r="O13">
        <v>0</v>
      </c>
      <c r="P13">
        <v>2</v>
      </c>
      <c r="Q13">
        <v>0</v>
      </c>
      <c r="R13">
        <v>0</v>
      </c>
      <c r="S13" s="12">
        <v>0.16666666666666666</v>
      </c>
      <c r="T13">
        <v>101</v>
      </c>
      <c r="U13"/>
    </row>
    <row r="14" spans="1:22" x14ac:dyDescent="0.25">
      <c r="A14" s="42" t="s">
        <v>1956</v>
      </c>
      <c r="B14" t="s">
        <v>219</v>
      </c>
      <c r="C14">
        <v>13</v>
      </c>
      <c r="D14" s="44" t="s">
        <v>1940</v>
      </c>
      <c r="E14" t="s">
        <v>1941</v>
      </c>
      <c r="G14" t="s">
        <v>635</v>
      </c>
      <c r="H14" t="s">
        <v>100</v>
      </c>
      <c r="I14" t="s">
        <v>641</v>
      </c>
      <c r="J14">
        <v>12.708333333333334</v>
      </c>
      <c r="K14" s="47">
        <f t="shared" si="0"/>
        <v>9693.108416666666</v>
      </c>
      <c r="L14" t="s">
        <v>642</v>
      </c>
      <c r="M14">
        <v>35</v>
      </c>
      <c r="N14">
        <v>123.90625</v>
      </c>
      <c r="O14">
        <v>1</v>
      </c>
      <c r="P14">
        <v>9</v>
      </c>
      <c r="Q14">
        <v>0</v>
      </c>
      <c r="R14">
        <v>6</v>
      </c>
      <c r="S14" s="12">
        <v>2.25</v>
      </c>
      <c r="T14">
        <v>58</v>
      </c>
      <c r="U14"/>
    </row>
    <row r="15" spans="1:22" x14ac:dyDescent="0.25">
      <c r="A15" s="42" t="s">
        <v>1955</v>
      </c>
      <c r="B15" t="s">
        <v>219</v>
      </c>
      <c r="C15">
        <v>14</v>
      </c>
      <c r="D15" s="44" t="s">
        <v>1942</v>
      </c>
      <c r="E15" t="s">
        <v>1943</v>
      </c>
      <c r="G15" t="s">
        <v>644</v>
      </c>
      <c r="H15" t="s">
        <v>100</v>
      </c>
      <c r="I15" t="s">
        <v>684</v>
      </c>
      <c r="J15">
        <v>248.54166666666669</v>
      </c>
      <c r="K15" s="47">
        <f t="shared" si="0"/>
        <v>189571.77608333333</v>
      </c>
      <c r="L15" t="s">
        <v>685</v>
      </c>
      <c r="M15">
        <v>250</v>
      </c>
      <c r="N15">
        <v>672.3416666666667</v>
      </c>
      <c r="O15">
        <v>9</v>
      </c>
      <c r="P15">
        <v>4</v>
      </c>
      <c r="Q15">
        <v>2</v>
      </c>
      <c r="R15">
        <v>1</v>
      </c>
      <c r="S15" s="12">
        <v>11.416666666666666</v>
      </c>
      <c r="T15">
        <v>10</v>
      </c>
      <c r="U15"/>
    </row>
    <row r="16" spans="1:22" x14ac:dyDescent="0.25">
      <c r="A16" s="42" t="s">
        <v>1957</v>
      </c>
      <c r="B16" t="s">
        <v>219</v>
      </c>
      <c r="C16">
        <v>15</v>
      </c>
      <c r="D16" s="44" t="s">
        <v>1944</v>
      </c>
      <c r="E16" t="s">
        <v>1945</v>
      </c>
      <c r="F16" t="s">
        <v>1923</v>
      </c>
      <c r="G16" t="s">
        <v>644</v>
      </c>
      <c r="H16" s="13" t="s">
        <v>686</v>
      </c>
      <c r="I16" t="s">
        <v>719</v>
      </c>
      <c r="J16">
        <v>277.5</v>
      </c>
      <c r="K16" s="47">
        <f t="shared" si="0"/>
        <v>211659.35100000002</v>
      </c>
      <c r="L16" t="s">
        <v>720</v>
      </c>
      <c r="M16">
        <v>320</v>
      </c>
      <c r="N16">
        <v>1466.8708333333334</v>
      </c>
      <c r="O16">
        <v>20</v>
      </c>
      <c r="P16">
        <v>5</v>
      </c>
      <c r="Q16">
        <v>4</v>
      </c>
      <c r="R16">
        <v>5</v>
      </c>
      <c r="S16" s="12">
        <v>24.833333333333332</v>
      </c>
      <c r="T16">
        <v>9</v>
      </c>
      <c r="U16"/>
    </row>
    <row r="17" spans="1:21" x14ac:dyDescent="0.25">
      <c r="A17" s="42" t="s">
        <v>1960</v>
      </c>
      <c r="B17" s="63" t="s">
        <v>219</v>
      </c>
      <c r="C17" s="63">
        <v>16</v>
      </c>
      <c r="D17" s="64" t="s">
        <v>1958</v>
      </c>
      <c r="E17" t="s">
        <v>1959</v>
      </c>
      <c r="G17" t="s">
        <v>723</v>
      </c>
      <c r="H17" s="13" t="s">
        <v>100</v>
      </c>
      <c r="I17" t="s">
        <v>725</v>
      </c>
      <c r="J17">
        <v>9.875</v>
      </c>
      <c r="K17" s="47">
        <f t="shared" si="0"/>
        <v>7532.0219500000003</v>
      </c>
      <c r="L17" t="s">
        <v>726</v>
      </c>
      <c r="M17">
        <v>48</v>
      </c>
      <c r="N17">
        <v>92.71875</v>
      </c>
      <c r="O17">
        <v>1</v>
      </c>
      <c r="P17">
        <v>4</v>
      </c>
      <c r="Q17">
        <v>0</v>
      </c>
      <c r="R17">
        <v>8</v>
      </c>
      <c r="S17" s="12">
        <v>2</v>
      </c>
      <c r="T17">
        <v>70</v>
      </c>
      <c r="U17"/>
    </row>
    <row r="18" spans="1:21" x14ac:dyDescent="0.25">
      <c r="A18" s="42" t="s">
        <v>1962</v>
      </c>
      <c r="B18" t="s">
        <v>219</v>
      </c>
      <c r="C18">
        <v>17</v>
      </c>
      <c r="D18" s="44" t="s">
        <v>1961</v>
      </c>
      <c r="E18" s="13" t="s">
        <v>727</v>
      </c>
      <c r="I18" t="s">
        <v>730</v>
      </c>
      <c r="J18">
        <v>29.083333333333332</v>
      </c>
      <c r="K18" s="47">
        <f t="shared" si="0"/>
        <v>22182.916966666668</v>
      </c>
      <c r="L18" s="13" t="s">
        <v>731</v>
      </c>
      <c r="M18" s="13">
        <v>0</v>
      </c>
      <c r="N18" s="46">
        <f>SUM(G17:G18)</f>
        <v>0</v>
      </c>
      <c r="O18" s="13">
        <v>2</v>
      </c>
      <c r="P18" s="13">
        <v>2</v>
      </c>
      <c r="Q18" s="13">
        <v>0</v>
      </c>
      <c r="R18" s="13">
        <v>0</v>
      </c>
      <c r="S18" s="46">
        <f>O18+Q18+(P18+R18)/12</f>
        <v>2.1666666666666665</v>
      </c>
      <c r="T18">
        <v>46</v>
      </c>
      <c r="U18"/>
    </row>
    <row r="19" spans="1:21" x14ac:dyDescent="0.25">
      <c r="A19" s="42" t="s">
        <v>1964</v>
      </c>
      <c r="B19" t="s">
        <v>219</v>
      </c>
      <c r="C19">
        <v>18</v>
      </c>
      <c r="D19" s="44" t="s">
        <v>1963</v>
      </c>
      <c r="E19" t="s">
        <v>733</v>
      </c>
      <c r="I19" t="s">
        <v>740</v>
      </c>
      <c r="J19">
        <v>16.125</v>
      </c>
      <c r="K19" s="47">
        <f t="shared" si="0"/>
        <v>12299.124449999999</v>
      </c>
      <c r="L19" t="s">
        <v>741</v>
      </c>
      <c r="M19">
        <v>76</v>
      </c>
      <c r="N19">
        <v>205.59375</v>
      </c>
      <c r="O19">
        <v>2</v>
      </c>
      <c r="P19">
        <v>11</v>
      </c>
      <c r="Q19">
        <v>1</v>
      </c>
      <c r="R19">
        <v>1</v>
      </c>
      <c r="S19" s="12">
        <v>4</v>
      </c>
      <c r="T19">
        <v>52</v>
      </c>
      <c r="U19"/>
    </row>
    <row r="20" spans="1:21" x14ac:dyDescent="0.25">
      <c r="A20" s="42" t="s">
        <v>1965</v>
      </c>
      <c r="B20" t="s">
        <v>219</v>
      </c>
      <c r="C20">
        <v>19</v>
      </c>
      <c r="D20" s="44" t="s">
        <v>1966</v>
      </c>
      <c r="E20" t="s">
        <v>1967</v>
      </c>
      <c r="G20" t="s">
        <v>795</v>
      </c>
      <c r="H20" t="s">
        <v>746</v>
      </c>
      <c r="I20" t="s">
        <v>784</v>
      </c>
      <c r="J20">
        <v>146.29166666666666</v>
      </c>
      <c r="K20" s="47">
        <f t="shared" si="0"/>
        <v>111581.97918333333</v>
      </c>
      <c r="L20" s="47" t="s">
        <v>785</v>
      </c>
      <c r="M20">
        <v>386</v>
      </c>
      <c r="N20">
        <v>812.25729166666679</v>
      </c>
      <c r="O20">
        <v>11</v>
      </c>
      <c r="P20">
        <v>3</v>
      </c>
      <c r="Q20">
        <v>5</v>
      </c>
      <c r="R20">
        <v>4</v>
      </c>
      <c r="S20" s="12">
        <v>16.583333333333332</v>
      </c>
      <c r="T20">
        <v>19</v>
      </c>
      <c r="U20"/>
    </row>
    <row r="21" spans="1:21" x14ac:dyDescent="0.25">
      <c r="A21" s="42" t="s">
        <v>1970</v>
      </c>
      <c r="B21" t="s">
        <v>219</v>
      </c>
      <c r="C21">
        <v>20</v>
      </c>
      <c r="D21" s="44" t="s">
        <v>1968</v>
      </c>
      <c r="E21" t="s">
        <v>1969</v>
      </c>
      <c r="G21" t="s">
        <v>795</v>
      </c>
      <c r="H21" s="13" t="s">
        <v>796</v>
      </c>
      <c r="I21" t="s">
        <v>834</v>
      </c>
      <c r="J21">
        <v>387.29166666666669</v>
      </c>
      <c r="K21" s="47">
        <f t="shared" si="0"/>
        <v>295401.45158333337</v>
      </c>
      <c r="L21" t="s">
        <v>835</v>
      </c>
      <c r="M21">
        <v>180</v>
      </c>
      <c r="N21">
        <v>1672.7354166666667</v>
      </c>
      <c r="O21">
        <v>23</v>
      </c>
      <c r="P21">
        <v>5</v>
      </c>
      <c r="Q21">
        <v>2</v>
      </c>
      <c r="R21">
        <v>6</v>
      </c>
      <c r="S21" s="12">
        <v>25.916666666666668</v>
      </c>
      <c r="T21">
        <v>4</v>
      </c>
      <c r="U21"/>
    </row>
    <row r="22" spans="1:21" x14ac:dyDescent="0.25">
      <c r="A22" s="42" t="s">
        <v>1972</v>
      </c>
      <c r="B22" t="s">
        <v>219</v>
      </c>
      <c r="C22">
        <v>21</v>
      </c>
      <c r="D22" s="44" t="s">
        <v>1971</v>
      </c>
      <c r="E22" t="s">
        <v>836</v>
      </c>
      <c r="G22" s="13" t="s">
        <v>837</v>
      </c>
      <c r="H22" s="13" t="s">
        <v>838</v>
      </c>
      <c r="I22" t="s">
        <v>846</v>
      </c>
      <c r="J22">
        <v>94.041666666666671</v>
      </c>
      <c r="K22" s="47">
        <f t="shared" si="0"/>
        <v>71729.002283333335</v>
      </c>
      <c r="L22" t="s">
        <v>847</v>
      </c>
      <c r="M22">
        <v>65</v>
      </c>
      <c r="N22">
        <v>548.86562500000002</v>
      </c>
      <c r="O22">
        <v>7</v>
      </c>
      <c r="P22">
        <v>7</v>
      </c>
      <c r="Q22">
        <v>0</v>
      </c>
      <c r="R22">
        <v>11</v>
      </c>
      <c r="S22" s="12">
        <v>8.5</v>
      </c>
      <c r="T22">
        <v>28</v>
      </c>
      <c r="U22"/>
    </row>
    <row r="23" spans="1:21" x14ac:dyDescent="0.25">
      <c r="A23" s="42" t="s">
        <v>1973</v>
      </c>
      <c r="B23" t="s">
        <v>219</v>
      </c>
      <c r="C23">
        <v>22</v>
      </c>
      <c r="D23" s="44" t="s">
        <v>1974</v>
      </c>
      <c r="E23" s="13" t="s">
        <v>848</v>
      </c>
      <c r="F23" s="13" t="s">
        <v>849</v>
      </c>
      <c r="G23" s="13" t="s">
        <v>850</v>
      </c>
      <c r="H23" s="13" t="s">
        <v>100</v>
      </c>
      <c r="I23" t="s">
        <v>855</v>
      </c>
      <c r="J23">
        <v>31.708333333333336</v>
      </c>
      <c r="K23" s="47">
        <f t="shared" si="0"/>
        <v>24185.100016666671</v>
      </c>
      <c r="L23" t="s">
        <v>856</v>
      </c>
      <c r="M23">
        <v>50</v>
      </c>
      <c r="N23">
        <v>281.91041666666666</v>
      </c>
      <c r="O23">
        <v>3</v>
      </c>
      <c r="P23">
        <v>11</v>
      </c>
      <c r="Q23">
        <v>0</v>
      </c>
      <c r="R23">
        <v>9</v>
      </c>
      <c r="S23" s="12">
        <v>4.666666666666667</v>
      </c>
      <c r="T23">
        <v>44</v>
      </c>
      <c r="U23"/>
    </row>
    <row r="24" spans="1:21" x14ac:dyDescent="0.25">
      <c r="A24" s="42" t="s">
        <v>1975</v>
      </c>
      <c r="B24" t="s">
        <v>219</v>
      </c>
      <c r="C24">
        <v>23</v>
      </c>
      <c r="D24" s="44" t="s">
        <v>2058</v>
      </c>
      <c r="E24" s="13" t="s">
        <v>857</v>
      </c>
      <c r="F24" t="s">
        <v>858</v>
      </c>
      <c r="G24" t="s">
        <v>859</v>
      </c>
      <c r="H24" t="s">
        <v>892</v>
      </c>
      <c r="I24" t="s">
        <v>889</v>
      </c>
      <c r="J24">
        <v>206.91666666666669</v>
      </c>
      <c r="K24" s="47">
        <f t="shared" si="0"/>
        <v>157822.87343333336</v>
      </c>
      <c r="L24" t="s">
        <v>890</v>
      </c>
      <c r="M24">
        <v>170</v>
      </c>
      <c r="N24">
        <v>1045.7614583333334</v>
      </c>
      <c r="O24">
        <v>14</v>
      </c>
      <c r="P24">
        <v>7</v>
      </c>
      <c r="Q24">
        <v>2</v>
      </c>
      <c r="R24">
        <v>5</v>
      </c>
      <c r="S24" s="12">
        <v>17</v>
      </c>
      <c r="T24">
        <v>15</v>
      </c>
      <c r="U24"/>
    </row>
    <row r="25" spans="1:21" x14ac:dyDescent="0.25">
      <c r="A25" s="42" t="s">
        <v>1976</v>
      </c>
      <c r="B25" t="s">
        <v>219</v>
      </c>
      <c r="C25">
        <v>24</v>
      </c>
      <c r="D25" s="44" t="s">
        <v>1977</v>
      </c>
      <c r="E25" s="13" t="s">
        <v>891</v>
      </c>
      <c r="F25" s="13" t="s">
        <v>858</v>
      </c>
      <c r="G25" s="13" t="s">
        <v>894</v>
      </c>
      <c r="H25" s="13" t="s">
        <v>893</v>
      </c>
      <c r="I25" t="s">
        <v>909</v>
      </c>
      <c r="J25">
        <v>96.958333333333343</v>
      </c>
      <c r="K25" s="47">
        <f t="shared" si="0"/>
        <v>73953.650116666671</v>
      </c>
      <c r="L25" t="s">
        <v>910</v>
      </c>
      <c r="M25">
        <v>110</v>
      </c>
      <c r="N25">
        <v>377.54166666666669</v>
      </c>
      <c r="O25">
        <v>5</v>
      </c>
      <c r="P25">
        <v>3</v>
      </c>
      <c r="Q25">
        <v>1</v>
      </c>
      <c r="R25">
        <v>7</v>
      </c>
      <c r="S25" s="12">
        <v>6.833333333333333</v>
      </c>
      <c r="T25">
        <v>27</v>
      </c>
      <c r="U25"/>
    </row>
    <row r="26" spans="1:21" x14ac:dyDescent="0.25">
      <c r="A26" s="42" t="s">
        <v>1978</v>
      </c>
      <c r="B26" s="63" t="s">
        <v>219</v>
      </c>
      <c r="C26" s="63">
        <v>25</v>
      </c>
      <c r="D26" s="64" t="s">
        <v>1981</v>
      </c>
      <c r="E26" s="13" t="s">
        <v>911</v>
      </c>
      <c r="F26" s="13"/>
      <c r="G26" s="13" t="s">
        <v>912</v>
      </c>
      <c r="H26" s="13" t="s">
        <v>913</v>
      </c>
      <c r="I26" t="s">
        <v>914</v>
      </c>
      <c r="J26">
        <v>0.16666666666666666</v>
      </c>
      <c r="K26" s="47">
        <f t="shared" si="0"/>
        <v>127.12273333333333</v>
      </c>
      <c r="L26" t="s">
        <v>915</v>
      </c>
      <c r="M26">
        <v>30</v>
      </c>
      <c r="N26">
        <v>2.0625</v>
      </c>
      <c r="O26">
        <v>0</v>
      </c>
      <c r="P26">
        <v>1</v>
      </c>
      <c r="Q26">
        <v>0</v>
      </c>
      <c r="R26">
        <v>5</v>
      </c>
      <c r="S26" s="12">
        <v>0.5</v>
      </c>
      <c r="T26">
        <v>108</v>
      </c>
      <c r="U26"/>
    </row>
    <row r="27" spans="1:21" x14ac:dyDescent="0.25">
      <c r="A27" s="42" t="s">
        <v>1979</v>
      </c>
      <c r="B27" t="s">
        <v>219</v>
      </c>
      <c r="C27">
        <v>26</v>
      </c>
      <c r="D27" s="44" t="s">
        <v>1980</v>
      </c>
      <c r="E27" s="13" t="s">
        <v>483</v>
      </c>
      <c r="F27" s="13" t="s">
        <v>1729</v>
      </c>
      <c r="G27" s="13" t="s">
        <v>918</v>
      </c>
      <c r="H27" s="13" t="s">
        <v>919</v>
      </c>
      <c r="I27" t="s">
        <v>937</v>
      </c>
      <c r="J27">
        <v>59.166666666666671</v>
      </c>
      <c r="K27" s="47">
        <f t="shared" si="0"/>
        <v>45128.570333333337</v>
      </c>
      <c r="L27" t="s">
        <v>938</v>
      </c>
      <c r="M27">
        <v>0</v>
      </c>
      <c r="N27">
        <v>181.52500000000001</v>
      </c>
      <c r="O27">
        <v>2</v>
      </c>
      <c r="P27">
        <v>7</v>
      </c>
      <c r="Q27">
        <v>0</v>
      </c>
      <c r="R27">
        <v>0</v>
      </c>
      <c r="S27" s="12">
        <v>2.5833333333333335</v>
      </c>
      <c r="T27">
        <v>38</v>
      </c>
      <c r="U27"/>
    </row>
    <row r="28" spans="1:21" x14ac:dyDescent="0.25">
      <c r="A28" s="42" t="s">
        <v>1982</v>
      </c>
      <c r="B28" t="s">
        <v>219</v>
      </c>
      <c r="C28">
        <v>27</v>
      </c>
      <c r="D28" s="44" t="s">
        <v>1983</v>
      </c>
      <c r="E28" s="13" t="s">
        <v>939</v>
      </c>
      <c r="F28" s="13" t="s">
        <v>940</v>
      </c>
      <c r="G28" s="13" t="s">
        <v>941</v>
      </c>
      <c r="H28" s="13" t="s">
        <v>942</v>
      </c>
      <c r="I28" t="s">
        <v>951</v>
      </c>
      <c r="J28">
        <v>70.708333333333343</v>
      </c>
      <c r="K28" s="47">
        <f t="shared" si="0"/>
        <v>53931.819616666675</v>
      </c>
      <c r="L28" t="s">
        <v>952</v>
      </c>
      <c r="M28">
        <v>72</v>
      </c>
      <c r="N28">
        <v>220.25</v>
      </c>
      <c r="O28">
        <v>3</v>
      </c>
      <c r="P28">
        <v>1</v>
      </c>
      <c r="Q28">
        <v>1</v>
      </c>
      <c r="R28">
        <v>0</v>
      </c>
      <c r="S28" s="12">
        <v>4.083333333333333</v>
      </c>
      <c r="T28">
        <v>34</v>
      </c>
      <c r="U28"/>
    </row>
    <row r="29" spans="1:21" x14ac:dyDescent="0.25">
      <c r="A29" s="42" t="s">
        <v>1984</v>
      </c>
      <c r="B29" t="s">
        <v>219</v>
      </c>
      <c r="C29">
        <v>28</v>
      </c>
      <c r="D29" s="44" t="s">
        <v>1985</v>
      </c>
      <c r="E29" s="13" t="s">
        <v>144</v>
      </c>
      <c r="F29" s="13" t="s">
        <v>200</v>
      </c>
      <c r="G29" s="13" t="s">
        <v>970</v>
      </c>
      <c r="H29" s="13" t="s">
        <v>953</v>
      </c>
      <c r="I29" t="s">
        <v>966</v>
      </c>
      <c r="J29">
        <v>237.58333333333334</v>
      </c>
      <c r="K29" s="47">
        <f t="shared" si="0"/>
        <v>181213.45636666668</v>
      </c>
      <c r="L29" t="s">
        <v>967</v>
      </c>
      <c r="M29">
        <v>90</v>
      </c>
      <c r="N29">
        <v>1427.9114583333335</v>
      </c>
      <c r="O29">
        <v>19</v>
      </c>
      <c r="P29">
        <v>11</v>
      </c>
      <c r="Q29">
        <v>1</v>
      </c>
      <c r="R29">
        <v>3</v>
      </c>
      <c r="S29" s="12">
        <v>21.166666666666668</v>
      </c>
      <c r="T29">
        <v>12</v>
      </c>
      <c r="U29"/>
    </row>
    <row r="30" spans="1:21" x14ac:dyDescent="0.25">
      <c r="A30" s="42" t="s">
        <v>1987</v>
      </c>
      <c r="B30" s="63" t="s">
        <v>219</v>
      </c>
      <c r="C30" s="63">
        <v>29</v>
      </c>
      <c r="D30" s="64" t="s">
        <v>1986</v>
      </c>
      <c r="E30" s="13" t="s">
        <v>968</v>
      </c>
      <c r="F30" s="13"/>
      <c r="G30" s="13" t="s">
        <v>969</v>
      </c>
      <c r="H30" s="13" t="s">
        <v>971</v>
      </c>
      <c r="I30" t="s">
        <v>974</v>
      </c>
      <c r="J30">
        <v>82.666666666666671</v>
      </c>
      <c r="K30" s="47">
        <f t="shared" si="0"/>
        <v>63052.875733333334</v>
      </c>
      <c r="L30" t="s">
        <v>975</v>
      </c>
      <c r="M30">
        <v>0</v>
      </c>
      <c r="N30">
        <v>33.06666666666667</v>
      </c>
      <c r="O30">
        <v>0</v>
      </c>
      <c r="P30">
        <v>6</v>
      </c>
      <c r="Q30">
        <v>0</v>
      </c>
      <c r="R30">
        <v>0</v>
      </c>
      <c r="S30" s="12">
        <v>0.5</v>
      </c>
      <c r="T30">
        <v>32</v>
      </c>
      <c r="U30"/>
    </row>
    <row r="31" spans="1:21" x14ac:dyDescent="0.25">
      <c r="A31" s="42" t="s">
        <v>2039</v>
      </c>
      <c r="B31" s="63" t="s">
        <v>219</v>
      </c>
      <c r="C31" s="63">
        <v>30</v>
      </c>
      <c r="D31" s="64" t="s">
        <v>1988</v>
      </c>
      <c r="E31" s="13" t="s">
        <v>977</v>
      </c>
      <c r="F31" s="13"/>
      <c r="G31" s="13" t="s">
        <v>978</v>
      </c>
      <c r="H31" s="13" t="s">
        <v>100</v>
      </c>
      <c r="I31" t="s">
        <v>982</v>
      </c>
      <c r="J31">
        <v>28.875</v>
      </c>
      <c r="K31" s="47">
        <f t="shared" si="0"/>
        <v>22024.01355</v>
      </c>
      <c r="L31" t="s">
        <v>983</v>
      </c>
      <c r="M31">
        <v>0</v>
      </c>
      <c r="N31">
        <v>9.5187500000000007</v>
      </c>
      <c r="O31">
        <v>0</v>
      </c>
      <c r="P31">
        <v>2</v>
      </c>
      <c r="Q31">
        <v>0</v>
      </c>
      <c r="R31">
        <v>0</v>
      </c>
      <c r="S31" s="12">
        <v>0.16666666666666666</v>
      </c>
      <c r="T31">
        <v>47</v>
      </c>
      <c r="U31"/>
    </row>
    <row r="32" spans="1:21" x14ac:dyDescent="0.25">
      <c r="A32" s="42" t="s">
        <v>2040</v>
      </c>
      <c r="B32" s="63" t="s">
        <v>219</v>
      </c>
      <c r="C32" s="63">
        <v>31</v>
      </c>
      <c r="D32" s="64" t="s">
        <v>1989</v>
      </c>
      <c r="E32" s="13" t="s">
        <v>984</v>
      </c>
      <c r="F32" s="13"/>
      <c r="G32" s="13" t="s">
        <v>985</v>
      </c>
      <c r="H32" s="13" t="s">
        <v>986</v>
      </c>
      <c r="I32" t="s">
        <v>991</v>
      </c>
      <c r="J32">
        <v>1.2916666666666667</v>
      </c>
      <c r="K32" s="47">
        <f t="shared" si="0"/>
        <v>985.20118333333335</v>
      </c>
      <c r="L32" t="s">
        <v>992</v>
      </c>
      <c r="M32">
        <v>65</v>
      </c>
      <c r="N32">
        <v>12.367708333333335</v>
      </c>
      <c r="O32">
        <v>0</v>
      </c>
      <c r="P32">
        <v>2</v>
      </c>
      <c r="Q32">
        <v>0</v>
      </c>
      <c r="R32">
        <v>11</v>
      </c>
      <c r="S32" s="12">
        <v>1.0833333333333333</v>
      </c>
      <c r="T32">
        <v>103</v>
      </c>
      <c r="U32"/>
    </row>
    <row r="33" spans="1:21" x14ac:dyDescent="0.25">
      <c r="A33" s="42" t="s">
        <v>2041</v>
      </c>
      <c r="B33" s="63" t="s">
        <v>219</v>
      </c>
      <c r="C33" s="63">
        <v>32</v>
      </c>
      <c r="D33" s="64" t="s">
        <v>1952</v>
      </c>
      <c r="E33" s="13" t="s">
        <v>993</v>
      </c>
      <c r="F33" s="13" t="s">
        <v>994</v>
      </c>
      <c r="G33" s="13" t="s">
        <v>995</v>
      </c>
      <c r="H33" s="13" t="s">
        <v>100</v>
      </c>
      <c r="I33" t="s">
        <v>997</v>
      </c>
      <c r="J33">
        <v>13.916666666666666</v>
      </c>
      <c r="K33" s="47">
        <f t="shared" si="0"/>
        <v>10614.748233333334</v>
      </c>
      <c r="L33" t="s">
        <v>998</v>
      </c>
      <c r="M33">
        <v>0</v>
      </c>
      <c r="N33">
        <v>77.933333333333323</v>
      </c>
      <c r="O33">
        <v>1</v>
      </c>
      <c r="P33">
        <v>1</v>
      </c>
      <c r="Q33">
        <v>0</v>
      </c>
      <c r="R33">
        <v>0</v>
      </c>
      <c r="S33" s="12">
        <v>1.0833333333333333</v>
      </c>
      <c r="T33">
        <v>55</v>
      </c>
      <c r="U33"/>
    </row>
    <row r="34" spans="1:21" x14ac:dyDescent="0.25">
      <c r="A34" s="42" t="s">
        <v>2042</v>
      </c>
      <c r="B34" t="s">
        <v>219</v>
      </c>
      <c r="C34">
        <v>33</v>
      </c>
      <c r="D34" s="44" t="s">
        <v>1953</v>
      </c>
      <c r="E34" s="13" t="s">
        <v>716</v>
      </c>
      <c r="F34" s="13"/>
      <c r="G34" s="13" t="s">
        <v>999</v>
      </c>
      <c r="H34" s="13" t="s">
        <v>100</v>
      </c>
      <c r="I34" t="s">
        <v>1035</v>
      </c>
      <c r="J34">
        <v>239.29166666666669</v>
      </c>
      <c r="K34" s="47">
        <f t="shared" ref="K34:K65" si="1">J34*7.627364*100</f>
        <v>182516.46438333334</v>
      </c>
      <c r="L34" t="s">
        <v>1036</v>
      </c>
      <c r="M34">
        <v>320</v>
      </c>
      <c r="N34">
        <v>1378.3572916666667</v>
      </c>
      <c r="O34">
        <v>19</v>
      </c>
      <c r="P34">
        <v>2</v>
      </c>
      <c r="Q34">
        <v>4</v>
      </c>
      <c r="R34">
        <v>6</v>
      </c>
      <c r="S34" s="12">
        <v>23.666666666666668</v>
      </c>
      <c r="T34">
        <v>11</v>
      </c>
      <c r="U34"/>
    </row>
    <row r="35" spans="1:21" x14ac:dyDescent="0.25">
      <c r="A35" s="42" t="s">
        <v>1952</v>
      </c>
      <c r="B35" s="63" t="s">
        <v>219</v>
      </c>
      <c r="C35" s="63">
        <v>34</v>
      </c>
      <c r="D35" s="64" t="s">
        <v>1990</v>
      </c>
      <c r="E35" s="13" t="s">
        <v>1037</v>
      </c>
      <c r="F35" s="13"/>
      <c r="G35" s="13" t="s">
        <v>1038</v>
      </c>
      <c r="H35" s="13" t="s">
        <v>1039</v>
      </c>
      <c r="I35" t="s">
        <v>1047</v>
      </c>
      <c r="J35">
        <v>55.375</v>
      </c>
      <c r="K35" s="47">
        <f t="shared" si="1"/>
        <v>42236.528149999998</v>
      </c>
      <c r="L35" t="s">
        <v>1048</v>
      </c>
      <c r="M35">
        <v>0</v>
      </c>
      <c r="N35">
        <v>296.28750000000002</v>
      </c>
      <c r="O35">
        <v>0</v>
      </c>
      <c r="P35">
        <v>4</v>
      </c>
      <c r="Q35">
        <v>0</v>
      </c>
      <c r="R35">
        <v>0</v>
      </c>
      <c r="S35" s="12">
        <v>0.33333333333333331</v>
      </c>
      <c r="T35">
        <v>40</v>
      </c>
      <c r="U35"/>
    </row>
    <row r="36" spans="1:21" x14ac:dyDescent="0.25">
      <c r="A36" s="42" t="s">
        <v>1952</v>
      </c>
      <c r="B36" t="s">
        <v>219</v>
      </c>
      <c r="C36">
        <v>35</v>
      </c>
      <c r="D36" s="44" t="s">
        <v>1991</v>
      </c>
      <c r="E36" s="13" t="s">
        <v>1049</v>
      </c>
      <c r="F36" s="13" t="s">
        <v>200</v>
      </c>
      <c r="G36" s="13" t="s">
        <v>1050</v>
      </c>
      <c r="H36" s="13" t="s">
        <v>1051</v>
      </c>
      <c r="I36" t="s">
        <v>1054</v>
      </c>
      <c r="J36">
        <v>19.458333333333332</v>
      </c>
      <c r="K36" s="47">
        <f t="shared" si="1"/>
        <v>14841.579116666666</v>
      </c>
      <c r="L36" t="s">
        <v>1055</v>
      </c>
      <c r="M36">
        <v>50</v>
      </c>
      <c r="N36">
        <v>160.53125</v>
      </c>
      <c r="O36">
        <v>2</v>
      </c>
      <c r="P36">
        <v>3</v>
      </c>
      <c r="Q36">
        <v>0</v>
      </c>
      <c r="R36">
        <v>8</v>
      </c>
      <c r="S36" s="12">
        <v>2.9166666666666665</v>
      </c>
      <c r="T36">
        <v>50</v>
      </c>
      <c r="U36"/>
    </row>
    <row r="37" spans="1:21" x14ac:dyDescent="0.25">
      <c r="A37" s="42" t="s">
        <v>1953</v>
      </c>
      <c r="B37" s="63" t="s">
        <v>219</v>
      </c>
      <c r="C37" s="63">
        <v>36</v>
      </c>
      <c r="D37" s="64" t="s">
        <v>1992</v>
      </c>
      <c r="E37" s="13" t="s">
        <v>1058</v>
      </c>
      <c r="F37" s="13" t="s">
        <v>1059</v>
      </c>
      <c r="G37" s="13" t="s">
        <v>1050</v>
      </c>
      <c r="H37" s="13" t="s">
        <v>100</v>
      </c>
      <c r="I37" t="s">
        <v>1065</v>
      </c>
      <c r="J37">
        <v>13.541666666666666</v>
      </c>
      <c r="K37" s="47">
        <f t="shared" si="1"/>
        <v>10328.722083333334</v>
      </c>
      <c r="L37" t="s">
        <v>1066</v>
      </c>
      <c r="M37">
        <v>0</v>
      </c>
      <c r="N37">
        <v>50.097916666666663</v>
      </c>
      <c r="O37">
        <v>0</v>
      </c>
      <c r="P37">
        <v>8</v>
      </c>
      <c r="Q37">
        <v>0</v>
      </c>
      <c r="R37">
        <v>0</v>
      </c>
      <c r="S37" s="12">
        <v>0.66666666666666663</v>
      </c>
      <c r="T37">
        <v>56</v>
      </c>
      <c r="U37"/>
    </row>
    <row r="38" spans="1:21" x14ac:dyDescent="0.25">
      <c r="A38" s="42" t="s">
        <v>2043</v>
      </c>
      <c r="B38" s="63" t="s">
        <v>219</v>
      </c>
      <c r="C38" s="63">
        <v>37</v>
      </c>
      <c r="D38" s="64" t="s">
        <v>1956</v>
      </c>
      <c r="E38" s="13" t="s">
        <v>1067</v>
      </c>
      <c r="F38" s="13"/>
      <c r="G38" s="13" t="s">
        <v>1068</v>
      </c>
      <c r="H38" s="13" t="s">
        <v>100</v>
      </c>
      <c r="I38" t="s">
        <v>1072</v>
      </c>
      <c r="J38">
        <v>8.5</v>
      </c>
      <c r="K38" s="47">
        <f t="shared" si="1"/>
        <v>6483.2593999999999</v>
      </c>
      <c r="L38" t="s">
        <v>1073</v>
      </c>
      <c r="M38">
        <v>0</v>
      </c>
      <c r="N38">
        <v>2.4500000000000002</v>
      </c>
      <c r="O38">
        <v>0</v>
      </c>
      <c r="P38">
        <v>1</v>
      </c>
      <c r="Q38">
        <v>0</v>
      </c>
      <c r="R38">
        <v>0</v>
      </c>
      <c r="S38" s="12">
        <v>8.3333333333333329E-2</v>
      </c>
      <c r="T38">
        <v>74</v>
      </c>
      <c r="U38"/>
    </row>
    <row r="39" spans="1:21" x14ac:dyDescent="0.25">
      <c r="A39" s="42" t="s">
        <v>1994</v>
      </c>
      <c r="B39" t="s">
        <v>219</v>
      </c>
      <c r="C39">
        <v>38</v>
      </c>
      <c r="D39" s="44" t="s">
        <v>1993</v>
      </c>
      <c r="E39" s="13" t="s">
        <v>227</v>
      </c>
      <c r="F39" s="13"/>
      <c r="G39" s="13" t="s">
        <v>1077</v>
      </c>
      <c r="H39" s="13" t="s">
        <v>100</v>
      </c>
      <c r="I39" t="s">
        <v>1097</v>
      </c>
      <c r="J39">
        <v>224.79166666666666</v>
      </c>
      <c r="K39" s="47">
        <f t="shared" si="1"/>
        <v>171456.78658333333</v>
      </c>
      <c r="L39" t="s">
        <v>1098</v>
      </c>
      <c r="M39">
        <v>70</v>
      </c>
      <c r="N39">
        <v>1245.7479166666667</v>
      </c>
      <c r="O39">
        <v>17</v>
      </c>
      <c r="P39">
        <v>8</v>
      </c>
      <c r="Q39">
        <v>1</v>
      </c>
      <c r="R39">
        <v>0</v>
      </c>
      <c r="S39" s="12">
        <v>18.666666666666668</v>
      </c>
      <c r="T39">
        <v>13</v>
      </c>
      <c r="U39"/>
    </row>
    <row r="40" spans="1:21" x14ac:dyDescent="0.25">
      <c r="A40" s="42" t="s">
        <v>1996</v>
      </c>
      <c r="B40" t="s">
        <v>219</v>
      </c>
      <c r="C40">
        <v>39</v>
      </c>
      <c r="D40" s="44" t="s">
        <v>1995</v>
      </c>
      <c r="E40" s="13" t="s">
        <v>772</v>
      </c>
      <c r="F40" s="13" t="s">
        <v>1099</v>
      </c>
      <c r="G40" s="13" t="s">
        <v>1100</v>
      </c>
      <c r="H40" s="13" t="s">
        <v>1101</v>
      </c>
      <c r="I40" t="s">
        <v>1118</v>
      </c>
      <c r="J40">
        <v>97.375</v>
      </c>
      <c r="K40" s="47">
        <f t="shared" si="1"/>
        <v>74271.456950000007</v>
      </c>
      <c r="L40" t="s">
        <v>1119</v>
      </c>
      <c r="M40">
        <v>0</v>
      </c>
      <c r="N40">
        <v>505.17083333333335</v>
      </c>
      <c r="O40">
        <v>7</v>
      </c>
      <c r="P40">
        <v>0</v>
      </c>
      <c r="Q40">
        <v>0</v>
      </c>
      <c r="R40">
        <v>0</v>
      </c>
      <c r="S40" s="12">
        <v>7</v>
      </c>
      <c r="T40">
        <v>26</v>
      </c>
      <c r="U40"/>
    </row>
    <row r="41" spans="1:21" x14ac:dyDescent="0.25">
      <c r="A41" s="42" t="s">
        <v>1998</v>
      </c>
      <c r="B41" t="s">
        <v>219</v>
      </c>
      <c r="C41">
        <v>40</v>
      </c>
      <c r="D41" s="44" t="s">
        <v>1997</v>
      </c>
      <c r="E41" s="13" t="s">
        <v>1120</v>
      </c>
      <c r="F41" s="13"/>
      <c r="G41" s="13" t="s">
        <v>1121</v>
      </c>
      <c r="H41" s="13" t="s">
        <v>100</v>
      </c>
      <c r="I41" t="s">
        <v>1125</v>
      </c>
      <c r="J41">
        <v>21.166666666666668</v>
      </c>
      <c r="K41" s="47">
        <f t="shared" si="1"/>
        <v>16144.587133333334</v>
      </c>
      <c r="L41" t="s">
        <v>1126</v>
      </c>
      <c r="M41">
        <v>0</v>
      </c>
      <c r="N41">
        <v>87.3125</v>
      </c>
      <c r="O41">
        <v>1</v>
      </c>
      <c r="P41">
        <v>3</v>
      </c>
      <c r="Q41">
        <v>0</v>
      </c>
      <c r="R41">
        <v>0</v>
      </c>
      <c r="S41" s="12">
        <v>1.25</v>
      </c>
      <c r="T41">
        <v>48</v>
      </c>
      <c r="U41"/>
    </row>
    <row r="42" spans="1:21" x14ac:dyDescent="0.25">
      <c r="A42" s="42" t="s">
        <v>1999</v>
      </c>
      <c r="B42" s="63" t="s">
        <v>219</v>
      </c>
      <c r="C42" s="63">
        <v>41</v>
      </c>
      <c r="D42" s="64" t="s">
        <v>2005</v>
      </c>
      <c r="E42" t="s">
        <v>330</v>
      </c>
      <c r="F42" t="s">
        <v>200</v>
      </c>
      <c r="G42" t="s">
        <v>1127</v>
      </c>
      <c r="H42" t="s">
        <v>1128</v>
      </c>
      <c r="I42" t="s">
        <v>1132</v>
      </c>
      <c r="J42">
        <v>3.958333333333333</v>
      </c>
      <c r="K42" s="47">
        <f t="shared" si="1"/>
        <v>3019.1649166666666</v>
      </c>
      <c r="L42" t="s">
        <v>1133</v>
      </c>
      <c r="M42">
        <v>52</v>
      </c>
      <c r="N42">
        <v>36.128124999999997</v>
      </c>
      <c r="O42">
        <v>0</v>
      </c>
      <c r="P42">
        <v>6</v>
      </c>
      <c r="Q42">
        <v>0</v>
      </c>
      <c r="R42">
        <v>9</v>
      </c>
      <c r="S42" s="12">
        <v>1.25</v>
      </c>
      <c r="T42">
        <v>96</v>
      </c>
      <c r="U42"/>
    </row>
    <row r="43" spans="1:21" x14ac:dyDescent="0.25">
      <c r="A43" s="42" t="s">
        <v>2002</v>
      </c>
      <c r="B43" s="63" t="s">
        <v>219</v>
      </c>
      <c r="C43" s="63">
        <v>42</v>
      </c>
      <c r="D43" s="64" t="s">
        <v>2000</v>
      </c>
      <c r="E43" s="13" t="s">
        <v>1134</v>
      </c>
      <c r="F43" s="13" t="s">
        <v>1135</v>
      </c>
      <c r="G43" s="13" t="s">
        <v>1136</v>
      </c>
      <c r="H43" s="13" t="s">
        <v>100</v>
      </c>
      <c r="I43" t="s">
        <v>1143</v>
      </c>
      <c r="J43">
        <v>7.25</v>
      </c>
      <c r="K43" s="47">
        <f t="shared" si="1"/>
        <v>5529.8388999999997</v>
      </c>
      <c r="L43" t="s">
        <v>1144</v>
      </c>
      <c r="M43">
        <v>100</v>
      </c>
      <c r="N43">
        <v>58.762499999999996</v>
      </c>
      <c r="O43">
        <v>0</v>
      </c>
      <c r="P43">
        <v>10</v>
      </c>
      <c r="Q43">
        <v>1</v>
      </c>
      <c r="R43">
        <v>5</v>
      </c>
      <c r="S43" s="12">
        <v>2.25</v>
      </c>
      <c r="T43">
        <v>77</v>
      </c>
      <c r="U43"/>
    </row>
    <row r="44" spans="1:21" x14ac:dyDescent="0.25">
      <c r="A44" s="42" t="s">
        <v>2003</v>
      </c>
      <c r="B44" t="s">
        <v>219</v>
      </c>
      <c r="C44">
        <v>43</v>
      </c>
      <c r="D44" s="44" t="s">
        <v>2001</v>
      </c>
      <c r="E44" s="13" t="s">
        <v>1145</v>
      </c>
      <c r="F44" s="13"/>
      <c r="G44" s="13" t="s">
        <v>1146</v>
      </c>
      <c r="H44" s="13" t="s">
        <v>1147</v>
      </c>
      <c r="I44" t="s">
        <v>1150</v>
      </c>
      <c r="J44">
        <v>12</v>
      </c>
      <c r="K44" s="47">
        <f t="shared" si="1"/>
        <v>9152.8368000000009</v>
      </c>
      <c r="L44" t="s">
        <v>1151</v>
      </c>
      <c r="M44">
        <v>0</v>
      </c>
      <c r="N44">
        <v>135</v>
      </c>
      <c r="O44">
        <v>1</v>
      </c>
      <c r="P44">
        <v>11</v>
      </c>
      <c r="Q44">
        <v>0</v>
      </c>
      <c r="R44">
        <v>0</v>
      </c>
      <c r="S44" s="12">
        <v>1.9166666666666665</v>
      </c>
      <c r="T44">
        <v>59</v>
      </c>
      <c r="U44"/>
    </row>
    <row r="45" spans="1:21" x14ac:dyDescent="0.25">
      <c r="A45" s="42" t="s">
        <v>2006</v>
      </c>
      <c r="B45" t="s">
        <v>219</v>
      </c>
      <c r="C45">
        <v>44</v>
      </c>
      <c r="D45" s="44" t="s">
        <v>2004</v>
      </c>
      <c r="E45" s="13" t="s">
        <v>1152</v>
      </c>
      <c r="F45" s="13"/>
      <c r="G45" s="13" t="s">
        <v>1050</v>
      </c>
      <c r="H45" s="13" t="s">
        <v>1153</v>
      </c>
      <c r="I45" t="s">
        <v>1162</v>
      </c>
      <c r="J45">
        <v>160.08333333333334</v>
      </c>
      <c r="K45" s="47">
        <f t="shared" si="1"/>
        <v>122101.38536666668</v>
      </c>
      <c r="L45" t="s">
        <v>1163</v>
      </c>
      <c r="M45">
        <v>70</v>
      </c>
      <c r="N45">
        <v>739.67708333333348</v>
      </c>
      <c r="O45">
        <v>10</v>
      </c>
      <c r="P45">
        <v>3</v>
      </c>
      <c r="Q45">
        <v>1</v>
      </c>
      <c r="R45">
        <v>0</v>
      </c>
      <c r="S45" s="12">
        <v>11.25</v>
      </c>
      <c r="T45">
        <v>18</v>
      </c>
      <c r="U45"/>
    </row>
    <row r="46" spans="1:21" x14ac:dyDescent="0.25">
      <c r="A46" s="42" t="s">
        <v>2008</v>
      </c>
      <c r="B46" t="s">
        <v>219</v>
      </c>
      <c r="C46">
        <v>45</v>
      </c>
      <c r="D46" s="44" t="s">
        <v>2007</v>
      </c>
      <c r="E46" s="13" t="s">
        <v>231</v>
      </c>
      <c r="F46" s="13" t="s">
        <v>200</v>
      </c>
      <c r="G46" s="13" t="s">
        <v>1164</v>
      </c>
      <c r="H46" s="13" t="s">
        <v>1165</v>
      </c>
      <c r="I46" t="s">
        <v>1171</v>
      </c>
      <c r="J46">
        <v>42.75</v>
      </c>
      <c r="K46" s="47">
        <f t="shared" si="1"/>
        <v>32606.981100000001</v>
      </c>
      <c r="L46" t="s">
        <v>1172</v>
      </c>
      <c r="M46">
        <v>0</v>
      </c>
      <c r="N46">
        <v>204.74375000000001</v>
      </c>
      <c r="O46">
        <v>2</v>
      </c>
      <c r="P46">
        <v>10</v>
      </c>
      <c r="Q46">
        <v>0</v>
      </c>
      <c r="R46">
        <v>0</v>
      </c>
      <c r="S46" s="12">
        <v>2.8333333333333335</v>
      </c>
      <c r="T46">
        <v>42</v>
      </c>
      <c r="U46"/>
    </row>
    <row r="47" spans="1:21" x14ac:dyDescent="0.25">
      <c r="A47" s="42" t="s">
        <v>2009</v>
      </c>
      <c r="B47" t="s">
        <v>219</v>
      </c>
      <c r="C47">
        <v>46</v>
      </c>
      <c r="D47" s="44" t="s">
        <v>1962</v>
      </c>
      <c r="E47" s="13" t="s">
        <v>1173</v>
      </c>
      <c r="F47" s="13" t="s">
        <v>1174</v>
      </c>
      <c r="G47" s="13" t="s">
        <v>1175</v>
      </c>
      <c r="H47" s="13" t="s">
        <v>100</v>
      </c>
      <c r="I47" t="s">
        <v>1192</v>
      </c>
      <c r="J47">
        <v>177</v>
      </c>
      <c r="K47" s="47">
        <f t="shared" si="1"/>
        <v>135004.34279999998</v>
      </c>
      <c r="L47" t="s">
        <v>1193</v>
      </c>
      <c r="M47">
        <v>125</v>
      </c>
      <c r="N47">
        <v>1117.0531250000001</v>
      </c>
      <c r="O47">
        <v>15</v>
      </c>
      <c r="P47">
        <v>3</v>
      </c>
      <c r="Q47">
        <v>1</v>
      </c>
      <c r="R47">
        <v>9</v>
      </c>
      <c r="S47" s="12">
        <v>17</v>
      </c>
      <c r="T47">
        <v>17</v>
      </c>
      <c r="U47"/>
    </row>
    <row r="48" spans="1:21" x14ac:dyDescent="0.25">
      <c r="A48" s="42" t="s">
        <v>2010</v>
      </c>
      <c r="B48" s="63" t="s">
        <v>219</v>
      </c>
      <c r="C48" s="63">
        <v>47</v>
      </c>
      <c r="D48" s="64" t="s">
        <v>1964</v>
      </c>
      <c r="E48" s="13" t="s">
        <v>1194</v>
      </c>
      <c r="F48" s="13"/>
      <c r="G48" s="13" t="s">
        <v>1195</v>
      </c>
      <c r="H48" s="13" t="s">
        <v>1196</v>
      </c>
      <c r="I48" t="s">
        <v>1200</v>
      </c>
      <c r="J48">
        <v>10.5</v>
      </c>
      <c r="K48" s="47">
        <f t="shared" si="1"/>
        <v>8008.7322000000004</v>
      </c>
      <c r="L48" t="s">
        <v>1201</v>
      </c>
      <c r="M48">
        <v>36</v>
      </c>
      <c r="N48">
        <v>114.1875</v>
      </c>
      <c r="O48">
        <v>1</v>
      </c>
      <c r="P48">
        <v>8</v>
      </c>
      <c r="Q48">
        <v>0</v>
      </c>
      <c r="R48">
        <v>6</v>
      </c>
      <c r="S48" s="12">
        <v>2.166666666666667</v>
      </c>
      <c r="T48">
        <v>66</v>
      </c>
      <c r="U48"/>
    </row>
    <row r="49" spans="1:21" x14ac:dyDescent="0.25">
      <c r="A49" s="42" t="s">
        <v>2012</v>
      </c>
      <c r="B49" t="s">
        <v>219</v>
      </c>
      <c r="C49">
        <v>48</v>
      </c>
      <c r="D49" s="44" t="s">
        <v>2011</v>
      </c>
      <c r="E49" s="13" t="s">
        <v>1202</v>
      </c>
      <c r="F49" s="13"/>
      <c r="G49" s="13" t="s">
        <v>1203</v>
      </c>
      <c r="H49" s="13" t="s">
        <v>100</v>
      </c>
      <c r="I49" t="s">
        <v>1217</v>
      </c>
      <c r="J49">
        <v>125.5</v>
      </c>
      <c r="K49" s="47">
        <f t="shared" si="1"/>
        <v>95723.4182</v>
      </c>
      <c r="L49" t="s">
        <v>1218</v>
      </c>
      <c r="M49">
        <v>36</v>
      </c>
      <c r="N49">
        <v>654.5</v>
      </c>
      <c r="O49">
        <v>9</v>
      </c>
      <c r="P49">
        <v>5</v>
      </c>
      <c r="Q49">
        <v>0</v>
      </c>
      <c r="R49">
        <v>6</v>
      </c>
      <c r="S49" s="12">
        <v>9.9166666666666661</v>
      </c>
      <c r="T49">
        <v>22</v>
      </c>
      <c r="U49"/>
    </row>
    <row r="50" spans="1:21" x14ac:dyDescent="0.25">
      <c r="A50" s="42" t="s">
        <v>2014</v>
      </c>
      <c r="B50" s="63" t="s">
        <v>219</v>
      </c>
      <c r="C50" s="63">
        <v>49</v>
      </c>
      <c r="D50" s="64" t="s">
        <v>2013</v>
      </c>
      <c r="E50" s="13" t="s">
        <v>1219</v>
      </c>
      <c r="F50" s="13"/>
      <c r="G50" s="13" t="s">
        <v>1220</v>
      </c>
      <c r="H50" s="13" t="s">
        <v>892</v>
      </c>
      <c r="I50" t="s">
        <v>1225</v>
      </c>
      <c r="J50">
        <v>12.916666666666666</v>
      </c>
      <c r="K50" s="47">
        <f t="shared" si="1"/>
        <v>9852.0118333333321</v>
      </c>
      <c r="L50" t="s">
        <v>1226</v>
      </c>
      <c r="M50">
        <v>132</v>
      </c>
      <c r="N50">
        <v>134.41875000000002</v>
      </c>
      <c r="O50">
        <v>1</v>
      </c>
      <c r="P50">
        <v>10</v>
      </c>
      <c r="Q50">
        <v>1</v>
      </c>
      <c r="R50">
        <v>10</v>
      </c>
      <c r="S50" s="12">
        <v>3.666666666666667</v>
      </c>
      <c r="T50">
        <v>57</v>
      </c>
      <c r="U50"/>
    </row>
    <row r="51" spans="1:21" x14ac:dyDescent="0.25">
      <c r="A51" s="42" t="s">
        <v>2016</v>
      </c>
      <c r="B51" s="63" t="s">
        <v>219</v>
      </c>
      <c r="C51" s="63">
        <v>50</v>
      </c>
      <c r="D51" s="64" t="s">
        <v>2015</v>
      </c>
      <c r="E51" s="13" t="s">
        <v>1230</v>
      </c>
      <c r="F51" s="13"/>
      <c r="G51" s="13" t="s">
        <v>1231</v>
      </c>
      <c r="H51" s="13" t="s">
        <v>100</v>
      </c>
      <c r="I51" t="s">
        <v>1236</v>
      </c>
      <c r="J51">
        <v>57.041666666666664</v>
      </c>
      <c r="K51" s="47">
        <f t="shared" si="1"/>
        <v>43507.755483333327</v>
      </c>
      <c r="L51" t="s">
        <v>1268</v>
      </c>
      <c r="M51">
        <v>0</v>
      </c>
      <c r="N51">
        <v>152.015625</v>
      </c>
      <c r="O51">
        <v>2</v>
      </c>
      <c r="P51">
        <v>2</v>
      </c>
      <c r="Q51">
        <v>0</v>
      </c>
      <c r="R51">
        <v>0</v>
      </c>
      <c r="S51" s="12">
        <v>2.1666666666666665</v>
      </c>
      <c r="T51">
        <v>39</v>
      </c>
      <c r="U51"/>
    </row>
    <row r="52" spans="1:21" x14ac:dyDescent="0.25">
      <c r="A52" s="42" t="s">
        <v>2018</v>
      </c>
      <c r="B52" s="63" t="s">
        <v>219</v>
      </c>
      <c r="C52" s="63">
        <v>51</v>
      </c>
      <c r="D52" s="64" t="s">
        <v>2017</v>
      </c>
      <c r="E52" s="13" t="s">
        <v>1237</v>
      </c>
      <c r="F52" s="13" t="s">
        <v>1238</v>
      </c>
      <c r="G52" s="13" t="s">
        <v>1851</v>
      </c>
      <c r="H52" s="13" t="s">
        <v>100</v>
      </c>
      <c r="I52" t="s">
        <v>1267</v>
      </c>
      <c r="J52">
        <v>371.16666666666669</v>
      </c>
      <c r="K52" s="47">
        <f t="shared" si="1"/>
        <v>283102.32713333337</v>
      </c>
      <c r="L52" t="s">
        <v>1269</v>
      </c>
      <c r="M52">
        <v>325</v>
      </c>
      <c r="N52">
        <v>1924.0828125</v>
      </c>
      <c r="O52">
        <v>26</v>
      </c>
      <c r="P52">
        <v>9</v>
      </c>
      <c r="Q52">
        <v>4</v>
      </c>
      <c r="R52">
        <v>6</v>
      </c>
      <c r="S52" s="12">
        <v>31.25</v>
      </c>
      <c r="T52">
        <v>6</v>
      </c>
      <c r="U52"/>
    </row>
    <row r="53" spans="1:21" x14ac:dyDescent="0.25">
      <c r="A53" s="42" t="s">
        <v>2020</v>
      </c>
      <c r="B53" s="63" t="s">
        <v>219</v>
      </c>
      <c r="C53" s="63">
        <v>52</v>
      </c>
      <c r="D53" s="64" t="s">
        <v>2019</v>
      </c>
      <c r="E53" s="13" t="s">
        <v>215</v>
      </c>
      <c r="I53" t="s">
        <v>1276</v>
      </c>
      <c r="J53">
        <v>125.29166666666667</v>
      </c>
      <c r="K53" s="47">
        <f t="shared" si="1"/>
        <v>95564.514783333332</v>
      </c>
      <c r="L53" t="s">
        <v>1277</v>
      </c>
      <c r="M53">
        <v>0</v>
      </c>
      <c r="N53">
        <v>104.00416666666668</v>
      </c>
      <c r="O53">
        <v>1</v>
      </c>
      <c r="P53">
        <v>5</v>
      </c>
      <c r="Q53">
        <v>0</v>
      </c>
      <c r="R53">
        <v>0</v>
      </c>
      <c r="S53" s="12">
        <v>1.4166666666666667</v>
      </c>
      <c r="T53">
        <v>23</v>
      </c>
      <c r="U53"/>
    </row>
    <row r="54" spans="1:21" x14ac:dyDescent="0.25">
      <c r="A54" s="42" t="s">
        <v>2022</v>
      </c>
      <c r="B54" s="63" t="s">
        <v>219</v>
      </c>
      <c r="C54" s="63">
        <v>53</v>
      </c>
      <c r="D54" s="64" t="s">
        <v>2021</v>
      </c>
      <c r="E54" s="13" t="s">
        <v>1237</v>
      </c>
      <c r="F54" s="13" t="s">
        <v>1279</v>
      </c>
      <c r="G54" s="13" t="s">
        <v>1278</v>
      </c>
      <c r="H54" s="13" t="s">
        <v>100</v>
      </c>
      <c r="I54" t="s">
        <v>1280</v>
      </c>
      <c r="J54">
        <v>7.666666666666667</v>
      </c>
      <c r="K54" s="47">
        <f t="shared" si="1"/>
        <v>5847.6457333333337</v>
      </c>
      <c r="L54" t="s">
        <v>1281</v>
      </c>
      <c r="M54">
        <v>0</v>
      </c>
      <c r="N54">
        <v>40.25</v>
      </c>
      <c r="O54">
        <v>0</v>
      </c>
      <c r="P54">
        <v>7</v>
      </c>
      <c r="Q54">
        <v>0</v>
      </c>
      <c r="R54">
        <v>0</v>
      </c>
      <c r="S54" s="12">
        <v>0.58333333333333337</v>
      </c>
      <c r="T54">
        <v>76</v>
      </c>
      <c r="U54"/>
    </row>
    <row r="55" spans="1:21" x14ac:dyDescent="0.25">
      <c r="A55" s="42" t="s">
        <v>2024</v>
      </c>
      <c r="B55" s="63" t="s">
        <v>219</v>
      </c>
      <c r="C55" s="63">
        <v>54</v>
      </c>
      <c r="D55" s="64" t="s">
        <v>2023</v>
      </c>
      <c r="E55" s="13" t="s">
        <v>840</v>
      </c>
      <c r="F55" s="13" t="s">
        <v>1282</v>
      </c>
      <c r="G55" s="13" t="s">
        <v>1278</v>
      </c>
      <c r="H55" s="13" t="s">
        <v>1284</v>
      </c>
      <c r="I55" t="s">
        <v>1294</v>
      </c>
      <c r="J55">
        <v>196.375</v>
      </c>
      <c r="K55" s="47">
        <f t="shared" si="1"/>
        <v>149782.36055000001</v>
      </c>
      <c r="L55" t="s">
        <v>1295</v>
      </c>
      <c r="M55">
        <v>215</v>
      </c>
      <c r="N55">
        <v>1192.7092013888889</v>
      </c>
      <c r="O55">
        <v>16</v>
      </c>
      <c r="P55">
        <v>6</v>
      </c>
      <c r="Q55">
        <v>3</v>
      </c>
      <c r="R55">
        <v>0</v>
      </c>
      <c r="S55" s="12">
        <v>19.5</v>
      </c>
      <c r="T55">
        <v>16</v>
      </c>
      <c r="U55"/>
    </row>
    <row r="56" spans="1:21" x14ac:dyDescent="0.25">
      <c r="A56" s="42" t="s">
        <v>2025</v>
      </c>
      <c r="B56" s="63" t="s">
        <v>219</v>
      </c>
      <c r="C56" s="63">
        <v>55</v>
      </c>
      <c r="D56" s="64" t="s">
        <v>2027</v>
      </c>
      <c r="E56" s="13" t="s">
        <v>1298</v>
      </c>
      <c r="F56" s="13"/>
      <c r="G56" s="13" t="s">
        <v>1296</v>
      </c>
      <c r="H56" s="13" t="s">
        <v>100</v>
      </c>
      <c r="I56" t="s">
        <v>1309</v>
      </c>
      <c r="J56">
        <v>101.91666666666666</v>
      </c>
      <c r="K56" s="47">
        <f t="shared" si="1"/>
        <v>77735.551433333327</v>
      </c>
      <c r="L56" t="s">
        <v>1310</v>
      </c>
      <c r="M56">
        <v>120</v>
      </c>
      <c r="N56">
        <v>732.83749999999998</v>
      </c>
      <c r="O56">
        <v>10</v>
      </c>
      <c r="P56">
        <v>8</v>
      </c>
      <c r="Q56">
        <v>1</v>
      </c>
      <c r="R56">
        <v>8</v>
      </c>
      <c r="S56" s="12">
        <v>12.333333333333334</v>
      </c>
      <c r="T56">
        <v>25</v>
      </c>
      <c r="U56"/>
    </row>
    <row r="57" spans="1:21" x14ac:dyDescent="0.25">
      <c r="A57" s="42" t="s">
        <v>2028</v>
      </c>
      <c r="B57" s="63" t="s">
        <v>219</v>
      </c>
      <c r="C57" s="63">
        <v>56</v>
      </c>
      <c r="D57" s="64" t="s">
        <v>2026</v>
      </c>
      <c r="E57" s="13" t="s">
        <v>330</v>
      </c>
      <c r="F57" s="13" t="s">
        <v>200</v>
      </c>
      <c r="G57" s="13" t="s">
        <v>1311</v>
      </c>
      <c r="H57" s="13" t="s">
        <v>1312</v>
      </c>
      <c r="I57" t="s">
        <v>1354</v>
      </c>
      <c r="J57">
        <v>790.83333333333326</v>
      </c>
      <c r="K57" s="47">
        <f t="shared" si="1"/>
        <v>603197.36966666661</v>
      </c>
      <c r="L57" t="s">
        <v>1355</v>
      </c>
      <c r="M57">
        <v>750</v>
      </c>
      <c r="N57">
        <v>4146.71875</v>
      </c>
      <c r="O57">
        <v>57</v>
      </c>
      <c r="P57">
        <v>7</v>
      </c>
      <c r="Q57">
        <v>10</v>
      </c>
      <c r="R57">
        <v>5</v>
      </c>
      <c r="S57" s="12">
        <v>68</v>
      </c>
      <c r="T57">
        <v>2</v>
      </c>
      <c r="U57"/>
    </row>
    <row r="58" spans="1:21" x14ac:dyDescent="0.25">
      <c r="A58" s="42" t="s">
        <v>2030</v>
      </c>
      <c r="B58" s="63" t="s">
        <v>219</v>
      </c>
      <c r="C58" s="63">
        <v>57</v>
      </c>
      <c r="D58" s="64" t="s">
        <v>2029</v>
      </c>
      <c r="E58" s="13" t="s">
        <v>735</v>
      </c>
      <c r="I58" t="s">
        <v>1360</v>
      </c>
      <c r="J58">
        <v>4.833333333333333</v>
      </c>
      <c r="K58" s="47">
        <f t="shared" si="1"/>
        <v>3686.5592666666666</v>
      </c>
      <c r="L58" t="s">
        <v>1361</v>
      </c>
      <c r="M58">
        <v>200</v>
      </c>
      <c r="N58">
        <v>48.9375</v>
      </c>
      <c r="O58">
        <v>0</v>
      </c>
      <c r="P58">
        <v>8</v>
      </c>
      <c r="Q58">
        <v>2</v>
      </c>
      <c r="R58">
        <v>10</v>
      </c>
      <c r="S58" s="12">
        <v>3.5</v>
      </c>
      <c r="T58">
        <v>92</v>
      </c>
      <c r="U58"/>
    </row>
    <row r="59" spans="1:21" x14ac:dyDescent="0.25">
      <c r="A59" s="42" t="s">
        <v>2033</v>
      </c>
      <c r="B59" s="63" t="s">
        <v>219</v>
      </c>
      <c r="C59" s="63">
        <v>58</v>
      </c>
      <c r="D59" s="64" t="s">
        <v>2031</v>
      </c>
      <c r="E59" s="13" t="s">
        <v>1356</v>
      </c>
      <c r="F59" s="13" t="s">
        <v>1357</v>
      </c>
      <c r="G59" s="13" t="s">
        <v>1358</v>
      </c>
      <c r="H59" s="13" t="s">
        <v>100</v>
      </c>
      <c r="I59" t="s">
        <v>1364</v>
      </c>
      <c r="J59">
        <v>1.7083333333333333</v>
      </c>
      <c r="K59" s="47">
        <f t="shared" si="1"/>
        <v>1303.0080166666667</v>
      </c>
      <c r="L59" t="s">
        <v>1365</v>
      </c>
      <c r="M59">
        <v>60</v>
      </c>
      <c r="N59">
        <v>4.7166666666666668</v>
      </c>
      <c r="O59">
        <v>0</v>
      </c>
      <c r="P59">
        <v>1</v>
      </c>
      <c r="Q59">
        <v>0</v>
      </c>
      <c r="R59">
        <v>10</v>
      </c>
      <c r="S59" s="12">
        <v>0.91666666666666663</v>
      </c>
      <c r="T59">
        <v>102</v>
      </c>
      <c r="U59"/>
    </row>
    <row r="60" spans="1:21" x14ac:dyDescent="0.25">
      <c r="A60" s="42" t="s">
        <v>2034</v>
      </c>
      <c r="B60" s="63" t="s">
        <v>219</v>
      </c>
      <c r="C60" s="63">
        <v>59</v>
      </c>
      <c r="D60" s="64" t="s">
        <v>2032</v>
      </c>
      <c r="E60" s="13" t="s">
        <v>772</v>
      </c>
      <c r="F60" s="13"/>
      <c r="G60" s="13" t="s">
        <v>1366</v>
      </c>
      <c r="H60" s="13" t="s">
        <v>838</v>
      </c>
      <c r="I60" t="s">
        <v>1373</v>
      </c>
      <c r="J60">
        <v>70.666666666666671</v>
      </c>
      <c r="K60" s="47">
        <f t="shared" si="1"/>
        <v>53900.038933333337</v>
      </c>
      <c r="L60" t="s">
        <v>1374</v>
      </c>
      <c r="M60">
        <v>0</v>
      </c>
      <c r="N60">
        <v>364.12604166666665</v>
      </c>
      <c r="O60">
        <v>5</v>
      </c>
      <c r="P60">
        <v>0</v>
      </c>
      <c r="Q60">
        <v>0</v>
      </c>
      <c r="R60">
        <v>0</v>
      </c>
      <c r="S60" s="12">
        <v>5</v>
      </c>
      <c r="T60">
        <v>35</v>
      </c>
      <c r="U60"/>
    </row>
    <row r="61" spans="1:21" x14ac:dyDescent="0.25">
      <c r="A61" s="42" t="s">
        <v>2035</v>
      </c>
      <c r="B61" s="63" t="s">
        <v>219</v>
      </c>
      <c r="C61" s="63">
        <v>60</v>
      </c>
      <c r="D61" s="64" t="s">
        <v>2045</v>
      </c>
      <c r="E61" s="13" t="s">
        <v>1173</v>
      </c>
      <c r="F61" s="13" t="s">
        <v>200</v>
      </c>
      <c r="G61" s="13" t="s">
        <v>1375</v>
      </c>
      <c r="H61" s="13" t="s">
        <v>1376</v>
      </c>
      <c r="I61" t="s">
        <v>1388</v>
      </c>
      <c r="J61">
        <v>280.79166666666669</v>
      </c>
      <c r="K61" s="47">
        <f t="shared" si="1"/>
        <v>214170.02498333337</v>
      </c>
      <c r="L61" t="s">
        <v>1389</v>
      </c>
      <c r="M61">
        <v>160</v>
      </c>
      <c r="N61">
        <v>1878.7276041666667</v>
      </c>
      <c r="O61">
        <v>26</v>
      </c>
      <c r="P61">
        <v>4</v>
      </c>
      <c r="Q61">
        <v>2</v>
      </c>
      <c r="R61">
        <v>3</v>
      </c>
      <c r="S61" s="12">
        <v>28.583333333333332</v>
      </c>
      <c r="T61">
        <v>8</v>
      </c>
      <c r="U61"/>
    </row>
    <row r="62" spans="1:21" x14ac:dyDescent="0.25">
      <c r="A62" s="42" t="s">
        <v>2036</v>
      </c>
      <c r="B62" t="s">
        <v>219</v>
      </c>
      <c r="C62">
        <v>61</v>
      </c>
      <c r="D62" s="44" t="s">
        <v>2046</v>
      </c>
      <c r="E62" s="13" t="s">
        <v>1390</v>
      </c>
      <c r="F62" s="13"/>
      <c r="G62" s="13" t="s">
        <v>1391</v>
      </c>
      <c r="H62" s="13" t="s">
        <v>1392</v>
      </c>
      <c r="I62" t="s">
        <v>1393</v>
      </c>
      <c r="J62">
        <v>49.583333333333329</v>
      </c>
      <c r="K62" s="47">
        <f t="shared" si="1"/>
        <v>37819.013166666664</v>
      </c>
      <c r="L62" t="s">
        <v>1394</v>
      </c>
      <c r="M62">
        <v>50</v>
      </c>
      <c r="N62">
        <v>317.625</v>
      </c>
      <c r="O62">
        <v>4</v>
      </c>
      <c r="P62">
        <v>5</v>
      </c>
      <c r="Q62">
        <v>0</v>
      </c>
      <c r="R62">
        <v>9</v>
      </c>
      <c r="S62" s="12">
        <v>5.166666666666667</v>
      </c>
      <c r="T62">
        <v>41</v>
      </c>
      <c r="U62"/>
    </row>
    <row r="63" spans="1:21" x14ac:dyDescent="0.25">
      <c r="A63" s="42" t="s">
        <v>2044</v>
      </c>
      <c r="B63" s="60" t="s">
        <v>1395</v>
      </c>
      <c r="C63" s="61">
        <v>62</v>
      </c>
      <c r="D63" s="62">
        <v>1</v>
      </c>
      <c r="E63" s="13" t="s">
        <v>445</v>
      </c>
      <c r="F63" s="13"/>
      <c r="G63" s="13" t="s">
        <v>1396</v>
      </c>
      <c r="H63" s="13" t="s">
        <v>1397</v>
      </c>
      <c r="I63" t="s">
        <v>1402</v>
      </c>
      <c r="J63">
        <v>6</v>
      </c>
      <c r="K63" s="47">
        <f t="shared" si="1"/>
        <v>4576.4184000000005</v>
      </c>
      <c r="L63" t="s">
        <v>1403</v>
      </c>
      <c r="M63">
        <v>30</v>
      </c>
      <c r="N63">
        <v>47.25</v>
      </c>
      <c r="O63">
        <v>0</v>
      </c>
      <c r="P63">
        <v>8</v>
      </c>
      <c r="Q63">
        <v>0</v>
      </c>
      <c r="R63">
        <v>5</v>
      </c>
      <c r="S63" s="12">
        <v>1.0833333333333333</v>
      </c>
      <c r="T63">
        <v>80</v>
      </c>
    </row>
    <row r="64" spans="1:21" x14ac:dyDescent="0.25">
      <c r="A64" s="42" t="s">
        <v>2044</v>
      </c>
      <c r="B64" s="60" t="s">
        <v>1395</v>
      </c>
      <c r="C64" s="61">
        <v>63</v>
      </c>
      <c r="D64" s="62">
        <v>2</v>
      </c>
      <c r="E64" s="13" t="s">
        <v>1398</v>
      </c>
      <c r="F64" s="13"/>
      <c r="G64" s="13" t="s">
        <v>68</v>
      </c>
      <c r="H64" s="13" t="s">
        <v>100</v>
      </c>
      <c r="I64" t="s">
        <v>1408</v>
      </c>
      <c r="J64">
        <v>3.5</v>
      </c>
      <c r="K64" s="47">
        <f t="shared" si="1"/>
        <v>2669.5774000000001</v>
      </c>
      <c r="L64" t="s">
        <v>1409</v>
      </c>
      <c r="M64">
        <v>0</v>
      </c>
      <c r="N64">
        <v>10.5</v>
      </c>
      <c r="O64">
        <v>0</v>
      </c>
      <c r="P64">
        <v>2</v>
      </c>
      <c r="Q64">
        <v>0</v>
      </c>
      <c r="R64">
        <v>0</v>
      </c>
      <c r="S64" s="12">
        <v>0.16666666666666666</v>
      </c>
      <c r="T64">
        <v>98</v>
      </c>
    </row>
    <row r="65" spans="1:20" x14ac:dyDescent="0.25">
      <c r="A65" s="13">
        <v>128</v>
      </c>
      <c r="B65" s="60" t="s">
        <v>1395</v>
      </c>
      <c r="C65" s="61">
        <v>64</v>
      </c>
      <c r="D65" s="62">
        <v>3</v>
      </c>
      <c r="E65" s="13" t="s">
        <v>1415</v>
      </c>
      <c r="F65" s="13"/>
      <c r="G65" s="13" t="s">
        <v>1416</v>
      </c>
      <c r="H65" s="13" t="s">
        <v>1417</v>
      </c>
      <c r="I65" t="s">
        <v>1150</v>
      </c>
      <c r="J65">
        <v>12</v>
      </c>
      <c r="K65" s="47">
        <f t="shared" si="1"/>
        <v>9152.8368000000009</v>
      </c>
      <c r="L65" t="s">
        <v>1422</v>
      </c>
      <c r="M65">
        <v>0</v>
      </c>
      <c r="N65">
        <v>40.200000000000003</v>
      </c>
      <c r="O65">
        <v>0</v>
      </c>
      <c r="P65">
        <v>7</v>
      </c>
      <c r="Q65">
        <v>0</v>
      </c>
      <c r="R65">
        <v>0</v>
      </c>
      <c r="S65" s="12">
        <v>0.58333333333333337</v>
      </c>
      <c r="T65">
        <v>60</v>
      </c>
    </row>
    <row r="66" spans="1:20" x14ac:dyDescent="0.25">
      <c r="A66" s="13">
        <v>128</v>
      </c>
      <c r="B66" s="60" t="s">
        <v>1395</v>
      </c>
      <c r="C66" s="61">
        <v>65</v>
      </c>
      <c r="D66" s="62">
        <v>4</v>
      </c>
      <c r="E66" s="13" t="s">
        <v>1424</v>
      </c>
      <c r="F66" s="13"/>
      <c r="G66" s="13" t="s">
        <v>1416</v>
      </c>
      <c r="H66" s="13" t="s">
        <v>1423</v>
      </c>
      <c r="I66" t="s">
        <v>1430</v>
      </c>
      <c r="J66">
        <v>5</v>
      </c>
      <c r="K66" s="47">
        <f t="shared" ref="K66:K97" si="2">J66*7.627364*100</f>
        <v>3813.6819999999998</v>
      </c>
      <c r="L66" t="s">
        <v>1431</v>
      </c>
      <c r="M66">
        <v>0</v>
      </c>
      <c r="N66">
        <v>16.75</v>
      </c>
      <c r="O66">
        <v>0</v>
      </c>
      <c r="P66">
        <v>3</v>
      </c>
      <c r="Q66">
        <v>0</v>
      </c>
      <c r="R66">
        <v>0</v>
      </c>
      <c r="S66" s="12">
        <v>0.25</v>
      </c>
      <c r="T66">
        <v>89</v>
      </c>
    </row>
    <row r="67" spans="1:20" x14ac:dyDescent="0.25">
      <c r="A67" s="13">
        <v>129</v>
      </c>
      <c r="B67" s="60" t="s">
        <v>1395</v>
      </c>
      <c r="C67" s="61">
        <v>66</v>
      </c>
      <c r="D67" s="62">
        <v>5</v>
      </c>
      <c r="E67" s="13" t="s">
        <v>1432</v>
      </c>
      <c r="F67" s="13"/>
      <c r="G67" s="13" t="s">
        <v>1416</v>
      </c>
      <c r="H67" s="13" t="s">
        <v>100</v>
      </c>
      <c r="I67" t="s">
        <v>1437</v>
      </c>
      <c r="J67">
        <v>5.208333333333333</v>
      </c>
      <c r="K67" s="47">
        <f t="shared" si="2"/>
        <v>3972.5854166666663</v>
      </c>
      <c r="L67" t="s">
        <v>1438</v>
      </c>
      <c r="M67">
        <v>100</v>
      </c>
      <c r="N67">
        <v>34.239583333333336</v>
      </c>
      <c r="O67">
        <v>0</v>
      </c>
      <c r="P67">
        <v>6</v>
      </c>
      <c r="Q67">
        <v>1</v>
      </c>
      <c r="R67">
        <v>5</v>
      </c>
      <c r="S67" s="12">
        <v>1.9166666666666665</v>
      </c>
      <c r="T67">
        <v>87</v>
      </c>
    </row>
    <row r="68" spans="1:20" x14ac:dyDescent="0.25">
      <c r="A68" s="13">
        <v>130</v>
      </c>
      <c r="B68" s="60" t="s">
        <v>1395</v>
      </c>
      <c r="C68" s="61">
        <v>67</v>
      </c>
      <c r="D68" s="62">
        <v>6</v>
      </c>
      <c r="E68" s="13" t="s">
        <v>1440</v>
      </c>
      <c r="F68" s="13"/>
      <c r="G68" s="13" t="s">
        <v>1439</v>
      </c>
      <c r="H68" s="13" t="s">
        <v>100</v>
      </c>
      <c r="I68" t="s">
        <v>1402</v>
      </c>
      <c r="J68">
        <v>6</v>
      </c>
      <c r="K68" s="47">
        <f t="shared" si="2"/>
        <v>4576.4184000000005</v>
      </c>
      <c r="L68" t="s">
        <v>1445</v>
      </c>
      <c r="M68">
        <v>0</v>
      </c>
      <c r="N68">
        <v>18</v>
      </c>
      <c r="O68">
        <v>0</v>
      </c>
      <c r="P68">
        <v>3</v>
      </c>
      <c r="Q68">
        <v>0</v>
      </c>
      <c r="R68">
        <v>0</v>
      </c>
      <c r="S68" s="12">
        <v>0.25</v>
      </c>
      <c r="T68">
        <v>81</v>
      </c>
    </row>
    <row r="69" spans="1:20" x14ac:dyDescent="0.25">
      <c r="A69" s="13">
        <v>130</v>
      </c>
      <c r="B69" s="60" t="s">
        <v>1395</v>
      </c>
      <c r="C69" s="61">
        <v>68</v>
      </c>
      <c r="D69" s="62">
        <v>7</v>
      </c>
      <c r="E69" s="13" t="s">
        <v>1446</v>
      </c>
      <c r="F69" s="13"/>
      <c r="G69" s="13" t="s">
        <v>1447</v>
      </c>
      <c r="H69" s="13" t="s">
        <v>100</v>
      </c>
      <c r="I69" t="s">
        <v>1455</v>
      </c>
      <c r="J69">
        <v>5.625</v>
      </c>
      <c r="K69" s="47">
        <f t="shared" si="2"/>
        <v>4290.3922499999999</v>
      </c>
      <c r="L69" t="s">
        <v>1456</v>
      </c>
      <c r="M69">
        <v>0</v>
      </c>
      <c r="N69">
        <v>16.875</v>
      </c>
      <c r="O69">
        <v>0</v>
      </c>
      <c r="P69">
        <v>3</v>
      </c>
      <c r="Q69">
        <v>0</v>
      </c>
      <c r="R69">
        <v>0</v>
      </c>
      <c r="S69" s="12">
        <v>0.25</v>
      </c>
      <c r="T69">
        <v>83</v>
      </c>
    </row>
    <row r="70" spans="1:20" x14ac:dyDescent="0.25">
      <c r="A70" s="13">
        <v>131</v>
      </c>
      <c r="B70" s="60" t="s">
        <v>1395</v>
      </c>
      <c r="C70" s="61">
        <v>69</v>
      </c>
      <c r="D70" s="62">
        <v>8</v>
      </c>
      <c r="E70" s="13" t="s">
        <v>1459</v>
      </c>
      <c r="I70" t="s">
        <v>1455</v>
      </c>
      <c r="J70">
        <v>5.625</v>
      </c>
      <c r="K70" s="47">
        <f t="shared" si="2"/>
        <v>4290.3922499999999</v>
      </c>
      <c r="L70" t="s">
        <v>1468</v>
      </c>
      <c r="M70">
        <v>24</v>
      </c>
      <c r="N70">
        <v>27.421875</v>
      </c>
      <c r="O70">
        <v>0</v>
      </c>
      <c r="P70">
        <v>5</v>
      </c>
      <c r="Q70">
        <v>0</v>
      </c>
      <c r="R70">
        <v>4</v>
      </c>
      <c r="S70" s="12">
        <v>0.75</v>
      </c>
      <c r="T70">
        <v>84</v>
      </c>
    </row>
    <row r="71" spans="1:20" x14ac:dyDescent="0.25">
      <c r="A71" s="13">
        <v>131</v>
      </c>
      <c r="B71" s="60" t="s">
        <v>1395</v>
      </c>
      <c r="C71" s="61">
        <v>70</v>
      </c>
      <c r="D71" s="62">
        <v>9</v>
      </c>
      <c r="E71" s="13" t="s">
        <v>1460</v>
      </c>
      <c r="F71" s="13"/>
      <c r="G71" s="13" t="s">
        <v>1461</v>
      </c>
      <c r="H71" s="13" t="s">
        <v>100</v>
      </c>
      <c r="I71" t="s">
        <v>1474</v>
      </c>
      <c r="J71">
        <v>11.125</v>
      </c>
      <c r="K71" s="47">
        <f t="shared" si="2"/>
        <v>8485.4424499999986</v>
      </c>
      <c r="L71" t="s">
        <v>1475</v>
      </c>
      <c r="M71">
        <v>0</v>
      </c>
      <c r="N71">
        <v>35.6</v>
      </c>
      <c r="O71">
        <v>0</v>
      </c>
      <c r="P71">
        <v>6</v>
      </c>
      <c r="Q71">
        <v>0</v>
      </c>
      <c r="R71">
        <v>0</v>
      </c>
      <c r="S71" s="12">
        <v>0.5</v>
      </c>
      <c r="T71">
        <v>63</v>
      </c>
    </row>
    <row r="72" spans="1:20" x14ac:dyDescent="0.25">
      <c r="A72" s="13">
        <v>132</v>
      </c>
      <c r="B72" s="60" t="s">
        <v>1395</v>
      </c>
      <c r="C72" s="61">
        <v>71</v>
      </c>
      <c r="D72" s="62">
        <v>10</v>
      </c>
      <c r="E72" s="13" t="s">
        <v>1476</v>
      </c>
      <c r="I72" t="s">
        <v>1485</v>
      </c>
      <c r="J72">
        <v>42.416666666666671</v>
      </c>
      <c r="K72" s="47">
        <f t="shared" si="2"/>
        <v>32352.735633333337</v>
      </c>
      <c r="L72" t="s">
        <v>1486</v>
      </c>
      <c r="M72">
        <v>0</v>
      </c>
      <c r="N72">
        <v>139.53541666666666</v>
      </c>
      <c r="O72">
        <v>1</v>
      </c>
      <c r="P72">
        <v>11</v>
      </c>
      <c r="Q72">
        <v>0</v>
      </c>
      <c r="R72">
        <v>0</v>
      </c>
      <c r="S72" s="12">
        <v>1.9166666666666665</v>
      </c>
      <c r="T72">
        <v>43</v>
      </c>
    </row>
    <row r="73" spans="1:20" x14ac:dyDescent="0.25">
      <c r="A73" s="13">
        <v>133</v>
      </c>
      <c r="B73" s="60" t="s">
        <v>1395</v>
      </c>
      <c r="C73" s="61">
        <v>72</v>
      </c>
      <c r="D73" s="62">
        <v>11</v>
      </c>
      <c r="E73" s="13" t="s">
        <v>1488</v>
      </c>
      <c r="F73" s="13"/>
      <c r="G73" s="13" t="s">
        <v>1489</v>
      </c>
      <c r="H73" s="13" t="s">
        <v>100</v>
      </c>
      <c r="I73" t="s">
        <v>1493</v>
      </c>
      <c r="J73">
        <v>11.958333333333334</v>
      </c>
      <c r="K73" s="47">
        <f t="shared" si="2"/>
        <v>9121.0561166666666</v>
      </c>
      <c r="L73" t="s">
        <v>1494</v>
      </c>
      <c r="M73">
        <v>0</v>
      </c>
      <c r="N73">
        <v>67.265625</v>
      </c>
      <c r="O73">
        <v>0</v>
      </c>
      <c r="P73">
        <v>11</v>
      </c>
      <c r="Q73">
        <v>0</v>
      </c>
      <c r="R73">
        <v>0</v>
      </c>
      <c r="S73" s="12">
        <v>0.91666666666666663</v>
      </c>
      <c r="T73">
        <v>61</v>
      </c>
    </row>
    <row r="74" spans="1:20" x14ac:dyDescent="0.25">
      <c r="A74" s="13">
        <v>133</v>
      </c>
      <c r="B74" s="60" t="s">
        <v>1395</v>
      </c>
      <c r="C74" s="61">
        <v>73</v>
      </c>
      <c r="D74" s="62">
        <v>12</v>
      </c>
      <c r="E74" s="13" t="s">
        <v>1495</v>
      </c>
      <c r="F74" s="13"/>
      <c r="G74" s="13" t="s">
        <v>1496</v>
      </c>
      <c r="H74" s="13" t="s">
        <v>100</v>
      </c>
      <c r="I74" t="s">
        <v>1503</v>
      </c>
      <c r="J74">
        <v>11</v>
      </c>
      <c r="K74" s="47">
        <f t="shared" si="2"/>
        <v>8390.1003999999994</v>
      </c>
      <c r="L74" t="s">
        <v>1504</v>
      </c>
      <c r="M74">
        <v>0</v>
      </c>
      <c r="N74">
        <v>33</v>
      </c>
      <c r="O74">
        <v>0</v>
      </c>
      <c r="P74">
        <v>6</v>
      </c>
      <c r="Q74">
        <v>0</v>
      </c>
      <c r="R74">
        <v>0</v>
      </c>
      <c r="S74" s="12">
        <v>0.5</v>
      </c>
      <c r="T74">
        <v>64</v>
      </c>
    </row>
    <row r="75" spans="1:20" x14ac:dyDescent="0.25">
      <c r="A75" s="13">
        <v>134</v>
      </c>
      <c r="B75" s="60" t="s">
        <v>1395</v>
      </c>
      <c r="C75" s="61">
        <v>74</v>
      </c>
      <c r="D75" s="62">
        <v>13</v>
      </c>
      <c r="E75" s="13" t="s">
        <v>1506</v>
      </c>
      <c r="F75" s="13"/>
      <c r="G75" s="13" t="s">
        <v>795</v>
      </c>
      <c r="H75" s="13" t="s">
        <v>100</v>
      </c>
      <c r="I75" t="s">
        <v>1514</v>
      </c>
      <c r="J75">
        <v>5.583333333333333</v>
      </c>
      <c r="K75" s="47">
        <f t="shared" si="2"/>
        <v>4258.6115666666665</v>
      </c>
      <c r="L75" t="s">
        <v>1515</v>
      </c>
      <c r="M75">
        <v>30</v>
      </c>
      <c r="N75">
        <v>39.637499999999996</v>
      </c>
      <c r="O75">
        <v>0</v>
      </c>
      <c r="P75">
        <v>7</v>
      </c>
      <c r="Q75">
        <v>0</v>
      </c>
      <c r="R75">
        <v>5</v>
      </c>
      <c r="S75" s="12">
        <v>1</v>
      </c>
      <c r="T75">
        <v>85</v>
      </c>
    </row>
    <row r="76" spans="1:20" x14ac:dyDescent="0.25">
      <c r="A76" s="13">
        <v>135</v>
      </c>
      <c r="B76" s="60" t="s">
        <v>1395</v>
      </c>
      <c r="C76" s="61">
        <v>75</v>
      </c>
      <c r="D76" s="62">
        <v>14</v>
      </c>
      <c r="E76" s="13" t="s">
        <v>1521</v>
      </c>
      <c r="F76" s="13"/>
      <c r="G76" s="13" t="s">
        <v>795</v>
      </c>
      <c r="H76" s="13" t="s">
        <v>100</v>
      </c>
      <c r="I76" t="s">
        <v>1533</v>
      </c>
      <c r="J76">
        <v>6.291666666666667</v>
      </c>
      <c r="K76" s="47">
        <f t="shared" si="2"/>
        <v>4798.8831833333334</v>
      </c>
      <c r="L76" t="s">
        <v>1534</v>
      </c>
      <c r="M76">
        <v>0</v>
      </c>
      <c r="N76">
        <v>21.077083333333334</v>
      </c>
      <c r="O76">
        <v>0</v>
      </c>
      <c r="P76">
        <v>4</v>
      </c>
      <c r="Q76">
        <v>0</v>
      </c>
      <c r="R76">
        <v>0</v>
      </c>
      <c r="S76" s="12">
        <v>0.33333333333333331</v>
      </c>
      <c r="T76">
        <v>79</v>
      </c>
    </row>
    <row r="77" spans="1:20" x14ac:dyDescent="0.25">
      <c r="A77" s="13">
        <v>135</v>
      </c>
      <c r="B77" s="60" t="s">
        <v>1395</v>
      </c>
      <c r="C77" s="61">
        <v>76</v>
      </c>
      <c r="D77" s="62">
        <v>15</v>
      </c>
      <c r="E77" s="13" t="s">
        <v>1522</v>
      </c>
      <c r="F77" s="13"/>
      <c r="G77" s="13" t="s">
        <v>1523</v>
      </c>
      <c r="H77" s="13" t="s">
        <v>1524</v>
      </c>
      <c r="I77" t="s">
        <v>1536</v>
      </c>
      <c r="J77">
        <v>0.29166666666666669</v>
      </c>
      <c r="K77" s="47">
        <f t="shared" si="2"/>
        <v>222.46478333333334</v>
      </c>
      <c r="L77" t="s">
        <v>1537</v>
      </c>
      <c r="M77">
        <v>30</v>
      </c>
      <c r="N77">
        <v>2.625</v>
      </c>
      <c r="O77">
        <v>0</v>
      </c>
      <c r="P77">
        <v>1</v>
      </c>
      <c r="Q77">
        <v>0</v>
      </c>
      <c r="R77">
        <v>5</v>
      </c>
      <c r="S77" s="12">
        <v>0.5</v>
      </c>
      <c r="T77">
        <v>107</v>
      </c>
    </row>
    <row r="78" spans="1:20" x14ac:dyDescent="0.25">
      <c r="A78" s="13">
        <v>136</v>
      </c>
      <c r="B78" s="60" t="s">
        <v>1395</v>
      </c>
      <c r="C78" s="61">
        <v>77</v>
      </c>
      <c r="D78" s="62">
        <v>16</v>
      </c>
      <c r="E78" s="13" t="s">
        <v>1538</v>
      </c>
      <c r="F78" s="13"/>
      <c r="G78" s="13" t="s">
        <v>1523</v>
      </c>
      <c r="H78" s="13" t="s">
        <v>100</v>
      </c>
      <c r="I78" t="s">
        <v>1542</v>
      </c>
      <c r="J78">
        <v>9.9166666666666661</v>
      </c>
      <c r="K78" s="47">
        <f t="shared" si="2"/>
        <v>7563.8026333333328</v>
      </c>
      <c r="L78" t="s">
        <v>1543</v>
      </c>
      <c r="M78">
        <v>0</v>
      </c>
      <c r="N78">
        <v>29.75</v>
      </c>
      <c r="O78">
        <v>0</v>
      </c>
      <c r="P78">
        <v>5</v>
      </c>
      <c r="Q78">
        <v>0</v>
      </c>
      <c r="R78">
        <v>0</v>
      </c>
      <c r="S78" s="12">
        <v>0.41666666666666669</v>
      </c>
      <c r="T78">
        <v>69</v>
      </c>
    </row>
    <row r="79" spans="1:20" x14ac:dyDescent="0.25">
      <c r="A79" s="13" t="s">
        <v>2047</v>
      </c>
      <c r="B79" s="60" t="s">
        <v>1395</v>
      </c>
      <c r="C79" s="61">
        <v>78</v>
      </c>
      <c r="D79" s="62">
        <v>17</v>
      </c>
      <c r="E79" s="13" t="s">
        <v>1129</v>
      </c>
      <c r="F79" s="13"/>
      <c r="G79" s="13" t="s">
        <v>1523</v>
      </c>
      <c r="H79" s="13" t="s">
        <v>1544</v>
      </c>
      <c r="I79" t="s">
        <v>1550</v>
      </c>
      <c r="J79">
        <v>3</v>
      </c>
      <c r="K79" s="47">
        <f t="shared" si="2"/>
        <v>2288.2092000000002</v>
      </c>
      <c r="L79" t="s">
        <v>1551</v>
      </c>
      <c r="M79">
        <v>45</v>
      </c>
      <c r="N79">
        <v>28.725000000000001</v>
      </c>
      <c r="O79">
        <v>0</v>
      </c>
      <c r="P79">
        <v>5</v>
      </c>
      <c r="Q79">
        <v>0</v>
      </c>
      <c r="R79">
        <v>8</v>
      </c>
      <c r="S79" s="12">
        <v>1.0833333333333333</v>
      </c>
      <c r="T79">
        <v>100</v>
      </c>
    </row>
    <row r="80" spans="1:20" x14ac:dyDescent="0.25">
      <c r="A80" s="13">
        <v>137</v>
      </c>
      <c r="B80" s="60" t="s">
        <v>1395</v>
      </c>
      <c r="C80" s="61">
        <v>79</v>
      </c>
      <c r="D80" s="62">
        <v>18</v>
      </c>
      <c r="E80" s="13" t="s">
        <v>1548</v>
      </c>
      <c r="F80" s="13"/>
      <c r="G80" s="13" t="s">
        <v>1549</v>
      </c>
      <c r="H80" s="13" t="s">
        <v>100</v>
      </c>
      <c r="I80" t="s">
        <v>1554</v>
      </c>
      <c r="J80">
        <v>10</v>
      </c>
      <c r="K80" s="47">
        <f t="shared" si="2"/>
        <v>7627.3639999999996</v>
      </c>
      <c r="L80" t="s">
        <v>1555</v>
      </c>
      <c r="M80">
        <v>0</v>
      </c>
      <c r="N80">
        <v>56</v>
      </c>
      <c r="O80">
        <v>0</v>
      </c>
      <c r="P80">
        <v>9</v>
      </c>
      <c r="Q80">
        <v>0</v>
      </c>
      <c r="R80">
        <v>0</v>
      </c>
      <c r="S80" s="12">
        <v>0.75</v>
      </c>
      <c r="T80">
        <v>68</v>
      </c>
    </row>
    <row r="81" spans="1:20" x14ac:dyDescent="0.25">
      <c r="A81" s="13">
        <v>138</v>
      </c>
      <c r="B81" s="60" t="s">
        <v>1395</v>
      </c>
      <c r="C81" s="61">
        <v>80</v>
      </c>
      <c r="D81" s="62">
        <v>19</v>
      </c>
      <c r="E81" s="13" t="s">
        <v>1564</v>
      </c>
      <c r="F81" s="13"/>
      <c r="G81" s="13" t="s">
        <v>1523</v>
      </c>
      <c r="H81" s="13" t="s">
        <v>2048</v>
      </c>
      <c r="I81" t="s">
        <v>1402</v>
      </c>
      <c r="J81">
        <v>6</v>
      </c>
      <c r="K81" s="47">
        <f t="shared" si="2"/>
        <v>4576.4184000000005</v>
      </c>
      <c r="L81" t="s">
        <v>1445</v>
      </c>
      <c r="M81">
        <v>0</v>
      </c>
      <c r="N81">
        <v>18</v>
      </c>
      <c r="O81">
        <v>0</v>
      </c>
      <c r="P81">
        <v>3</v>
      </c>
      <c r="Q81">
        <v>0</v>
      </c>
      <c r="R81">
        <v>0</v>
      </c>
      <c r="S81" s="12">
        <v>0.25</v>
      </c>
      <c r="T81">
        <v>82</v>
      </c>
    </row>
    <row r="82" spans="1:20" x14ac:dyDescent="0.25">
      <c r="A82" s="13">
        <v>138</v>
      </c>
      <c r="B82" s="60" t="s">
        <v>1395</v>
      </c>
      <c r="C82" s="61">
        <v>81</v>
      </c>
      <c r="D82" s="62">
        <v>20</v>
      </c>
      <c r="E82" s="13" t="s">
        <v>1567</v>
      </c>
      <c r="F82" s="13" t="s">
        <v>1566</v>
      </c>
      <c r="G82" s="13" t="s">
        <v>1523</v>
      </c>
      <c r="H82" s="48" t="s">
        <v>100</v>
      </c>
      <c r="I82" t="s">
        <v>1571</v>
      </c>
      <c r="J82">
        <v>3.375</v>
      </c>
      <c r="K82" s="47">
        <f t="shared" si="2"/>
        <v>2574.2353499999999</v>
      </c>
      <c r="L82" t="s">
        <v>1572</v>
      </c>
      <c r="M82">
        <v>0</v>
      </c>
      <c r="N82">
        <v>10.125</v>
      </c>
      <c r="O82">
        <v>0</v>
      </c>
      <c r="P82">
        <v>2</v>
      </c>
      <c r="Q82">
        <v>0</v>
      </c>
      <c r="R82">
        <v>0</v>
      </c>
      <c r="S82" s="12">
        <v>0.16666666666666666</v>
      </c>
      <c r="T82">
        <v>99</v>
      </c>
    </row>
    <row r="83" spans="1:20" x14ac:dyDescent="0.25">
      <c r="A83" s="13">
        <v>139</v>
      </c>
      <c r="B83" s="60" t="s">
        <v>1395</v>
      </c>
      <c r="C83" s="61">
        <v>82</v>
      </c>
      <c r="D83" s="62">
        <v>21</v>
      </c>
      <c r="E83" s="13" t="s">
        <v>1573</v>
      </c>
      <c r="F83" s="13"/>
      <c r="G83" s="13" t="s">
        <v>1100</v>
      </c>
      <c r="H83" s="13" t="s">
        <v>1574</v>
      </c>
      <c r="I83" t="s">
        <v>1575</v>
      </c>
      <c r="J83">
        <v>3.5833333333333335</v>
      </c>
      <c r="K83" s="47">
        <f t="shared" si="2"/>
        <v>2733.1387666666669</v>
      </c>
      <c r="L83" t="s">
        <v>1576</v>
      </c>
      <c r="M83">
        <v>0</v>
      </c>
      <c r="N83">
        <v>11.2875</v>
      </c>
      <c r="O83">
        <v>0</v>
      </c>
      <c r="P83">
        <v>2</v>
      </c>
      <c r="Q83">
        <v>0</v>
      </c>
      <c r="R83">
        <v>0</v>
      </c>
      <c r="S83" s="12">
        <v>0.16666666666666666</v>
      </c>
      <c r="T83">
        <v>97</v>
      </c>
    </row>
    <row r="84" spans="1:20" x14ac:dyDescent="0.25">
      <c r="A84" s="13" t="s">
        <v>2049</v>
      </c>
      <c r="B84" s="60" t="s">
        <v>1395</v>
      </c>
      <c r="C84" s="61">
        <v>83</v>
      </c>
      <c r="D84" s="62">
        <v>22</v>
      </c>
      <c r="E84" s="13" t="s">
        <v>704</v>
      </c>
      <c r="F84" s="13"/>
      <c r="G84" s="13" t="s">
        <v>1127</v>
      </c>
      <c r="H84" s="13" t="s">
        <v>81</v>
      </c>
      <c r="I84" t="s">
        <v>1583</v>
      </c>
      <c r="J84">
        <v>6.4583333333333339</v>
      </c>
      <c r="K84" s="47">
        <f t="shared" si="2"/>
        <v>4926.005916666667</v>
      </c>
      <c r="L84" t="s">
        <v>1584</v>
      </c>
      <c r="M84">
        <v>70</v>
      </c>
      <c r="N84">
        <v>42.25</v>
      </c>
      <c r="O84">
        <v>0</v>
      </c>
      <c r="P84">
        <v>7</v>
      </c>
      <c r="Q84">
        <v>1</v>
      </c>
      <c r="R84">
        <v>0</v>
      </c>
      <c r="S84" s="12">
        <v>1.5833333333333335</v>
      </c>
      <c r="T84">
        <v>78</v>
      </c>
    </row>
    <row r="85" spans="1:20" x14ac:dyDescent="0.25">
      <c r="A85" s="13">
        <v>140</v>
      </c>
      <c r="B85" s="60" t="s">
        <v>1395</v>
      </c>
      <c r="C85" s="61">
        <v>84</v>
      </c>
      <c r="D85" s="62">
        <v>23</v>
      </c>
      <c r="E85" s="13" t="s">
        <v>1586</v>
      </c>
      <c r="F85" s="13"/>
      <c r="G85" s="13" t="s">
        <v>1585</v>
      </c>
      <c r="H85" s="13" t="s">
        <v>100</v>
      </c>
      <c r="I85" t="s">
        <v>1430</v>
      </c>
      <c r="J85">
        <v>5</v>
      </c>
      <c r="K85" s="47">
        <f t="shared" si="2"/>
        <v>3813.6819999999998</v>
      </c>
      <c r="L85" t="s">
        <v>1594</v>
      </c>
      <c r="M85">
        <v>0</v>
      </c>
      <c r="N85">
        <v>16</v>
      </c>
      <c r="O85">
        <v>0</v>
      </c>
      <c r="P85">
        <v>3</v>
      </c>
      <c r="Q85">
        <v>0</v>
      </c>
      <c r="R85">
        <v>0</v>
      </c>
      <c r="S85" s="12">
        <v>0.25</v>
      </c>
      <c r="T85">
        <v>90</v>
      </c>
    </row>
    <row r="86" spans="1:20" x14ac:dyDescent="0.25">
      <c r="A86" s="13">
        <v>141</v>
      </c>
      <c r="B86" s="60" t="s">
        <v>1395</v>
      </c>
      <c r="C86" s="61">
        <v>85</v>
      </c>
      <c r="D86" s="62">
        <v>24</v>
      </c>
      <c r="E86" s="13" t="s">
        <v>1506</v>
      </c>
      <c r="F86" s="13"/>
      <c r="G86" s="13" t="s">
        <v>1585</v>
      </c>
      <c r="H86" s="13" t="s">
        <v>1595</v>
      </c>
      <c r="I86" t="s">
        <v>1604</v>
      </c>
      <c r="J86">
        <v>4.166666666666667</v>
      </c>
      <c r="K86" s="47">
        <f t="shared" si="2"/>
        <v>3178.0683333333336</v>
      </c>
      <c r="L86" t="s">
        <v>1605</v>
      </c>
      <c r="M86">
        <v>0</v>
      </c>
      <c r="N86">
        <v>29.375</v>
      </c>
      <c r="O86">
        <v>0</v>
      </c>
      <c r="P86">
        <v>5</v>
      </c>
      <c r="Q86">
        <v>0</v>
      </c>
      <c r="R86">
        <v>0</v>
      </c>
      <c r="S86" s="12">
        <v>0.41666666666666669</v>
      </c>
      <c r="T86">
        <v>95</v>
      </c>
    </row>
    <row r="87" spans="1:20" x14ac:dyDescent="0.25">
      <c r="A87" s="13">
        <v>141</v>
      </c>
      <c r="B87" s="60" t="s">
        <v>1395</v>
      </c>
      <c r="C87" s="61">
        <v>86</v>
      </c>
      <c r="D87" s="62">
        <v>25</v>
      </c>
      <c r="E87" s="13" t="s">
        <v>1596</v>
      </c>
      <c r="F87" s="13"/>
      <c r="G87" s="13" t="s">
        <v>1597</v>
      </c>
      <c r="H87" s="13" t="s">
        <v>100</v>
      </c>
      <c r="I87" t="s">
        <v>1606</v>
      </c>
      <c r="J87">
        <v>10.791666666666666</v>
      </c>
      <c r="K87" s="47">
        <f t="shared" si="2"/>
        <v>8231.1969833333333</v>
      </c>
      <c r="L87" t="s">
        <v>1607</v>
      </c>
      <c r="M87">
        <v>65</v>
      </c>
      <c r="N87">
        <v>121.40625</v>
      </c>
      <c r="O87">
        <v>1</v>
      </c>
      <c r="P87">
        <v>8</v>
      </c>
      <c r="Q87">
        <v>0</v>
      </c>
      <c r="R87">
        <v>11</v>
      </c>
      <c r="S87" s="12">
        <v>2.583333333333333</v>
      </c>
      <c r="T87">
        <v>65</v>
      </c>
    </row>
    <row r="88" spans="1:20" x14ac:dyDescent="0.25">
      <c r="A88" s="13">
        <v>142</v>
      </c>
      <c r="B88" s="60" t="s">
        <v>1395</v>
      </c>
      <c r="C88" s="61">
        <v>87</v>
      </c>
      <c r="D88" s="62">
        <v>26</v>
      </c>
      <c r="E88" s="13" t="s">
        <v>1608</v>
      </c>
      <c r="F88" s="13"/>
      <c r="G88" s="13" t="s">
        <v>1609</v>
      </c>
      <c r="H88" s="13" t="s">
        <v>1610</v>
      </c>
      <c r="I88" t="s">
        <v>1612</v>
      </c>
      <c r="J88">
        <v>10.083333333333334</v>
      </c>
      <c r="K88" s="47">
        <f t="shared" si="2"/>
        <v>7690.9253666666673</v>
      </c>
      <c r="L88" t="s">
        <v>1613</v>
      </c>
      <c r="M88">
        <v>0</v>
      </c>
      <c r="N88">
        <v>31.006249999999998</v>
      </c>
      <c r="O88">
        <v>0</v>
      </c>
      <c r="P88">
        <v>5</v>
      </c>
      <c r="Q88">
        <v>0</v>
      </c>
      <c r="R88">
        <v>0</v>
      </c>
      <c r="S88" s="12">
        <v>0.41666666666666669</v>
      </c>
      <c r="T88">
        <v>67</v>
      </c>
    </row>
    <row r="89" spans="1:20" x14ac:dyDescent="0.25">
      <c r="A89" s="13" t="s">
        <v>2050</v>
      </c>
      <c r="B89" s="60" t="s">
        <v>1395</v>
      </c>
      <c r="C89" s="61">
        <v>88</v>
      </c>
      <c r="D89" s="62">
        <v>27</v>
      </c>
      <c r="E89" s="13" t="s">
        <v>1615</v>
      </c>
      <c r="F89" s="13"/>
      <c r="G89" s="13" t="s">
        <v>1100</v>
      </c>
      <c r="H89" s="13" t="s">
        <v>1614</v>
      </c>
      <c r="I89" t="s">
        <v>1619</v>
      </c>
      <c r="J89">
        <v>9</v>
      </c>
      <c r="K89" s="47">
        <f t="shared" si="2"/>
        <v>6864.6275999999998</v>
      </c>
      <c r="L89" t="s">
        <v>1620</v>
      </c>
      <c r="M89">
        <v>0</v>
      </c>
      <c r="N89">
        <v>28.8</v>
      </c>
      <c r="O89">
        <v>0</v>
      </c>
      <c r="P89">
        <v>5</v>
      </c>
      <c r="Q89">
        <v>0</v>
      </c>
      <c r="R89">
        <v>0</v>
      </c>
      <c r="S89" s="12">
        <v>0.41666666666666669</v>
      </c>
      <c r="T89">
        <v>73</v>
      </c>
    </row>
    <row r="90" spans="1:20" x14ac:dyDescent="0.25">
      <c r="A90" s="13">
        <v>143</v>
      </c>
      <c r="B90" s="60" t="s">
        <v>1395</v>
      </c>
      <c r="C90" s="61">
        <v>89</v>
      </c>
      <c r="D90" s="62">
        <v>28</v>
      </c>
      <c r="E90" s="13" t="s">
        <v>1626</v>
      </c>
      <c r="F90" s="13"/>
      <c r="G90" s="13" t="s">
        <v>1627</v>
      </c>
      <c r="H90" s="13" t="s">
        <v>100</v>
      </c>
      <c r="I90" t="s">
        <v>1493</v>
      </c>
      <c r="J90">
        <v>11.958333333333334</v>
      </c>
      <c r="K90" s="47">
        <f t="shared" si="2"/>
        <v>9121.0561166666666</v>
      </c>
      <c r="L90" t="s">
        <v>1494</v>
      </c>
      <c r="M90">
        <v>0</v>
      </c>
      <c r="N90">
        <v>67.265625</v>
      </c>
      <c r="O90">
        <v>0</v>
      </c>
      <c r="P90">
        <v>11</v>
      </c>
      <c r="Q90">
        <v>0</v>
      </c>
      <c r="R90">
        <v>0</v>
      </c>
      <c r="S90" s="12">
        <v>0.91666666666666663</v>
      </c>
      <c r="T90">
        <v>62</v>
      </c>
    </row>
    <row r="91" spans="1:20" x14ac:dyDescent="0.25">
      <c r="A91" s="13">
        <v>143</v>
      </c>
      <c r="B91" s="60" t="s">
        <v>1395</v>
      </c>
      <c r="C91" s="61">
        <v>90</v>
      </c>
      <c r="D91" s="62">
        <v>29</v>
      </c>
      <c r="E91" s="13" t="s">
        <v>1628</v>
      </c>
      <c r="F91" s="13"/>
      <c r="G91" s="13" t="s">
        <v>1231</v>
      </c>
      <c r="H91" s="13" t="s">
        <v>1629</v>
      </c>
      <c r="I91" t="s">
        <v>1630</v>
      </c>
      <c r="J91">
        <v>1.0416666666666667</v>
      </c>
      <c r="K91" s="47">
        <f t="shared" si="2"/>
        <v>794.5170833333334</v>
      </c>
      <c r="L91" t="s">
        <v>1631</v>
      </c>
      <c r="M91">
        <v>50</v>
      </c>
      <c r="N91">
        <v>12.890625000000002</v>
      </c>
      <c r="O91">
        <v>0</v>
      </c>
      <c r="P91">
        <v>2</v>
      </c>
      <c r="Q91">
        <v>0</v>
      </c>
      <c r="R91">
        <v>8</v>
      </c>
      <c r="S91" s="12">
        <v>0.83333333333333337</v>
      </c>
      <c r="T91">
        <v>105</v>
      </c>
    </row>
    <row r="92" spans="1:20" x14ac:dyDescent="0.25">
      <c r="A92" s="13">
        <v>144</v>
      </c>
      <c r="B92" s="60" t="s">
        <v>1395</v>
      </c>
      <c r="C92" s="61">
        <v>91</v>
      </c>
      <c r="D92" s="62">
        <v>30</v>
      </c>
      <c r="E92" s="13" t="s">
        <v>990</v>
      </c>
      <c r="I92" t="s">
        <v>1637</v>
      </c>
      <c r="J92">
        <v>1.25</v>
      </c>
      <c r="K92" s="47">
        <f t="shared" si="2"/>
        <v>953.42049999999995</v>
      </c>
      <c r="L92" t="s">
        <v>1638</v>
      </c>
      <c r="M92">
        <v>65</v>
      </c>
      <c r="N92">
        <v>11.25</v>
      </c>
      <c r="O92">
        <v>0</v>
      </c>
      <c r="P92">
        <v>2</v>
      </c>
      <c r="Q92">
        <v>0</v>
      </c>
      <c r="R92">
        <v>11</v>
      </c>
      <c r="S92" s="12">
        <v>1.0833333333333333</v>
      </c>
      <c r="T92">
        <v>104</v>
      </c>
    </row>
    <row r="93" spans="1:20" x14ac:dyDescent="0.25">
      <c r="A93" s="13">
        <v>145</v>
      </c>
      <c r="B93" s="60" t="s">
        <v>1395</v>
      </c>
      <c r="C93" s="61">
        <v>92</v>
      </c>
      <c r="D93" s="62">
        <v>31</v>
      </c>
      <c r="E93" s="13" t="s">
        <v>840</v>
      </c>
      <c r="F93" s="13"/>
      <c r="G93" s="13" t="s">
        <v>1639</v>
      </c>
      <c r="H93" s="13" t="s">
        <v>1595</v>
      </c>
      <c r="I93" t="s">
        <v>1646</v>
      </c>
      <c r="J93">
        <v>20.208333333333336</v>
      </c>
      <c r="K93" s="47">
        <f t="shared" si="2"/>
        <v>15413.631416666669</v>
      </c>
      <c r="L93" t="s">
        <v>1647</v>
      </c>
      <c r="M93">
        <v>65</v>
      </c>
      <c r="N93">
        <v>118.25937500000001</v>
      </c>
      <c r="O93">
        <v>1</v>
      </c>
      <c r="P93">
        <v>8</v>
      </c>
      <c r="Q93">
        <v>0</v>
      </c>
      <c r="R93">
        <v>11</v>
      </c>
      <c r="S93" s="12">
        <v>2.583333333333333</v>
      </c>
      <c r="T93">
        <v>49</v>
      </c>
    </row>
    <row r="94" spans="1:20" x14ac:dyDescent="0.25">
      <c r="A94" s="13" t="s">
        <v>2051</v>
      </c>
      <c r="B94" s="60" t="s">
        <v>1395</v>
      </c>
      <c r="C94" s="61">
        <v>93</v>
      </c>
      <c r="D94" s="62">
        <v>32</v>
      </c>
      <c r="E94" s="13" t="s">
        <v>1506</v>
      </c>
      <c r="F94" s="13" t="s">
        <v>1566</v>
      </c>
      <c r="G94" s="13" t="s">
        <v>1641</v>
      </c>
      <c r="H94" s="13" t="s">
        <v>1642</v>
      </c>
      <c r="I94" t="s">
        <v>1649</v>
      </c>
      <c r="J94">
        <v>4.75</v>
      </c>
      <c r="K94" s="47">
        <f t="shared" si="2"/>
        <v>3622.9978999999998</v>
      </c>
      <c r="L94" t="s">
        <v>1650</v>
      </c>
      <c r="M94">
        <v>30</v>
      </c>
      <c r="N94">
        <v>33.912500000000001</v>
      </c>
      <c r="O94">
        <v>0</v>
      </c>
      <c r="P94">
        <v>6</v>
      </c>
      <c r="Q94">
        <v>0</v>
      </c>
      <c r="R94">
        <v>5</v>
      </c>
      <c r="S94" s="12">
        <v>0.91666666666666663</v>
      </c>
      <c r="T94">
        <v>93</v>
      </c>
    </row>
    <row r="95" spans="1:20" x14ac:dyDescent="0.25">
      <c r="A95" s="13">
        <v>146</v>
      </c>
      <c r="B95" s="60" t="s">
        <v>1395</v>
      </c>
      <c r="C95" s="61">
        <v>94</v>
      </c>
      <c r="D95" s="62">
        <v>33</v>
      </c>
      <c r="E95" s="13" t="s">
        <v>1658</v>
      </c>
      <c r="F95" s="13"/>
      <c r="G95" s="13" t="s">
        <v>1648</v>
      </c>
      <c r="H95" s="13" t="s">
        <v>100</v>
      </c>
      <c r="I95" t="s">
        <v>1656</v>
      </c>
      <c r="J95">
        <v>9.25</v>
      </c>
      <c r="K95" s="47">
        <f t="shared" si="2"/>
        <v>7055.3117000000002</v>
      </c>
      <c r="L95" t="s">
        <v>1657</v>
      </c>
      <c r="M95">
        <v>0</v>
      </c>
      <c r="N95">
        <v>27.75</v>
      </c>
      <c r="O95">
        <v>0</v>
      </c>
      <c r="P95">
        <v>5</v>
      </c>
      <c r="Q95">
        <v>0</v>
      </c>
      <c r="R95">
        <v>0</v>
      </c>
      <c r="S95" s="12">
        <v>0.41666666666666669</v>
      </c>
      <c r="T95">
        <v>72</v>
      </c>
    </row>
    <row r="96" spans="1:20" x14ac:dyDescent="0.25">
      <c r="A96" s="13">
        <v>147</v>
      </c>
      <c r="B96" s="60" t="s">
        <v>1395</v>
      </c>
      <c r="C96" s="61">
        <v>95</v>
      </c>
      <c r="D96" s="62">
        <v>34</v>
      </c>
      <c r="E96" s="13" t="s">
        <v>1608</v>
      </c>
      <c r="F96" s="13"/>
      <c r="G96" s="13" t="s">
        <v>1663</v>
      </c>
      <c r="H96" s="13" t="s">
        <v>100</v>
      </c>
      <c r="I96" t="s">
        <v>1669</v>
      </c>
      <c r="J96">
        <v>17</v>
      </c>
      <c r="K96" s="47">
        <f t="shared" si="2"/>
        <v>12966.5188</v>
      </c>
      <c r="L96" t="s">
        <v>1670</v>
      </c>
      <c r="M96">
        <v>80</v>
      </c>
      <c r="N96">
        <v>140.80000000000001</v>
      </c>
      <c r="O96">
        <v>2</v>
      </c>
      <c r="P96">
        <v>0</v>
      </c>
      <c r="Q96">
        <v>1</v>
      </c>
      <c r="R96">
        <v>1</v>
      </c>
      <c r="S96" s="12">
        <v>3.0833333333333335</v>
      </c>
      <c r="T96">
        <v>51</v>
      </c>
    </row>
    <row r="97" spans="1:22" x14ac:dyDescent="0.25">
      <c r="A97" s="13" t="s">
        <v>2052</v>
      </c>
      <c r="B97" s="60" t="s">
        <v>1395</v>
      </c>
      <c r="C97" s="61">
        <v>96</v>
      </c>
      <c r="D97" s="62">
        <v>35</v>
      </c>
      <c r="E97" s="13" t="s">
        <v>1664</v>
      </c>
      <c r="F97" s="13"/>
      <c r="G97" s="13" t="s">
        <v>1665</v>
      </c>
      <c r="H97" s="13" t="s">
        <v>100</v>
      </c>
      <c r="I97" t="s">
        <v>1674</v>
      </c>
      <c r="J97">
        <v>7.7083333333333339</v>
      </c>
      <c r="K97" s="47">
        <f t="shared" si="2"/>
        <v>5879.4264166666671</v>
      </c>
      <c r="L97" t="s">
        <v>1675</v>
      </c>
      <c r="M97">
        <v>0</v>
      </c>
      <c r="N97">
        <v>11.429166666666667</v>
      </c>
      <c r="O97">
        <v>0</v>
      </c>
      <c r="P97">
        <v>2</v>
      </c>
      <c r="Q97">
        <v>0</v>
      </c>
      <c r="R97">
        <v>0</v>
      </c>
      <c r="S97" s="12">
        <v>0.16666666666666666</v>
      </c>
      <c r="T97">
        <v>75</v>
      </c>
    </row>
    <row r="98" spans="1:22" x14ac:dyDescent="0.25">
      <c r="A98" s="13">
        <v>148</v>
      </c>
      <c r="B98" s="60" t="s">
        <v>1395</v>
      </c>
      <c r="C98" s="61">
        <v>97</v>
      </c>
      <c r="D98" s="62">
        <v>36</v>
      </c>
      <c r="E98" s="13" t="s">
        <v>1676</v>
      </c>
      <c r="F98" s="13"/>
      <c r="G98" s="13" t="s">
        <v>1677</v>
      </c>
      <c r="H98" s="13" t="s">
        <v>100</v>
      </c>
      <c r="I98" t="s">
        <v>1680</v>
      </c>
      <c r="J98">
        <v>5.5</v>
      </c>
      <c r="K98" s="47">
        <f t="shared" ref="K98:K109" si="3">J98*7.627364*100</f>
        <v>4195.0501999999997</v>
      </c>
      <c r="L98" t="s">
        <v>1681</v>
      </c>
      <c r="M98">
        <v>0</v>
      </c>
      <c r="N98">
        <v>18.975000000000001</v>
      </c>
      <c r="O98">
        <v>0</v>
      </c>
      <c r="P98">
        <v>3</v>
      </c>
      <c r="Q98">
        <v>0</v>
      </c>
      <c r="R98">
        <v>0</v>
      </c>
      <c r="S98" s="12">
        <v>0.25</v>
      </c>
      <c r="T98">
        <v>86</v>
      </c>
    </row>
    <row r="99" spans="1:22" x14ac:dyDescent="0.25">
      <c r="A99" s="13">
        <v>149</v>
      </c>
      <c r="B99" s="60" t="s">
        <v>1395</v>
      </c>
      <c r="C99" s="61">
        <v>98</v>
      </c>
      <c r="D99" s="62">
        <v>37</v>
      </c>
      <c r="E99" s="13" t="s">
        <v>1682</v>
      </c>
      <c r="F99" s="13"/>
      <c r="G99" s="13" t="s">
        <v>1683</v>
      </c>
      <c r="H99" s="13" t="s">
        <v>100</v>
      </c>
      <c r="I99" t="s">
        <v>1687</v>
      </c>
      <c r="J99">
        <v>4.541666666666667</v>
      </c>
      <c r="K99" s="47">
        <f t="shared" si="3"/>
        <v>3464.0944833333338</v>
      </c>
      <c r="L99" t="s">
        <v>1688</v>
      </c>
      <c r="M99">
        <v>0</v>
      </c>
      <c r="N99">
        <v>25.546875</v>
      </c>
      <c r="O99">
        <v>0</v>
      </c>
      <c r="P99">
        <v>4</v>
      </c>
      <c r="Q99">
        <v>0</v>
      </c>
      <c r="R99">
        <v>0</v>
      </c>
      <c r="S99" s="12">
        <v>0.33333333333333331</v>
      </c>
      <c r="T99">
        <v>94</v>
      </c>
    </row>
    <row r="100" spans="1:22" x14ac:dyDescent="0.25">
      <c r="A100" s="13" t="s">
        <v>2053</v>
      </c>
      <c r="B100" s="60" t="s">
        <v>1689</v>
      </c>
      <c r="C100" s="61">
        <v>99</v>
      </c>
      <c r="D100" s="62">
        <v>1</v>
      </c>
      <c r="E100" s="13" t="s">
        <v>1690</v>
      </c>
      <c r="I100" t="s">
        <v>1716</v>
      </c>
      <c r="J100">
        <v>471.79166666666674</v>
      </c>
      <c r="K100" s="47">
        <f t="shared" si="3"/>
        <v>359852.67738333339</v>
      </c>
      <c r="L100" s="13" t="s">
        <v>1717</v>
      </c>
      <c r="M100">
        <v>115</v>
      </c>
      <c r="N100">
        <v>2446.1291666666671</v>
      </c>
      <c r="O100">
        <v>35</v>
      </c>
      <c r="P100">
        <v>7</v>
      </c>
      <c r="Q100">
        <v>1</v>
      </c>
      <c r="R100">
        <v>7</v>
      </c>
      <c r="S100" s="12">
        <v>37.166666666666664</v>
      </c>
      <c r="T100">
        <v>3</v>
      </c>
      <c r="U100"/>
    </row>
    <row r="101" spans="1:22" x14ac:dyDescent="0.25">
      <c r="A101" s="13">
        <v>153</v>
      </c>
      <c r="B101" s="60" t="s">
        <v>2593</v>
      </c>
      <c r="C101" s="61">
        <v>100</v>
      </c>
      <c r="D101" s="62">
        <v>2</v>
      </c>
      <c r="E101" s="13" t="s">
        <v>643</v>
      </c>
      <c r="F101" s="13"/>
      <c r="G101" s="13" t="s">
        <v>644</v>
      </c>
      <c r="I101" t="s">
        <v>2055</v>
      </c>
      <c r="J101">
        <v>1</v>
      </c>
      <c r="K101" s="47">
        <f t="shared" si="3"/>
        <v>762.7364</v>
      </c>
      <c r="L101" t="s">
        <v>1720</v>
      </c>
      <c r="M101">
        <v>0</v>
      </c>
      <c r="N101">
        <v>4.1500000000000004</v>
      </c>
      <c r="O101">
        <v>0</v>
      </c>
      <c r="P101">
        <v>1</v>
      </c>
      <c r="Q101">
        <v>0</v>
      </c>
      <c r="R101">
        <v>0</v>
      </c>
      <c r="S101" s="12">
        <v>8.3333333333333329E-2</v>
      </c>
      <c r="T101">
        <v>106</v>
      </c>
      <c r="U101"/>
    </row>
    <row r="102" spans="1:22" x14ac:dyDescent="0.25">
      <c r="A102" s="13">
        <v>153</v>
      </c>
      <c r="B102" s="60" t="s">
        <v>2593</v>
      </c>
      <c r="C102" s="61">
        <v>101</v>
      </c>
      <c r="D102" s="62">
        <v>3</v>
      </c>
      <c r="E102" s="13" t="s">
        <v>146</v>
      </c>
      <c r="F102" s="13"/>
      <c r="G102" s="13" t="s">
        <v>795</v>
      </c>
      <c r="I102" t="s">
        <v>1722</v>
      </c>
      <c r="J102">
        <v>70</v>
      </c>
      <c r="K102" s="47">
        <f t="shared" si="3"/>
        <v>53391.548000000003</v>
      </c>
      <c r="L102" t="s">
        <v>1723</v>
      </c>
      <c r="M102">
        <v>0</v>
      </c>
      <c r="N102">
        <v>255.5</v>
      </c>
      <c r="O102">
        <v>3</v>
      </c>
      <c r="P102">
        <v>7</v>
      </c>
      <c r="Q102">
        <v>0</v>
      </c>
      <c r="R102">
        <v>0</v>
      </c>
      <c r="S102" s="12">
        <v>3.5833333333333335</v>
      </c>
      <c r="T102">
        <v>36</v>
      </c>
      <c r="U102"/>
    </row>
    <row r="103" spans="1:22" x14ac:dyDescent="0.25">
      <c r="A103" s="13" t="s">
        <v>2056</v>
      </c>
      <c r="B103" s="60" t="s">
        <v>2593</v>
      </c>
      <c r="C103" s="61">
        <v>102</v>
      </c>
      <c r="D103" s="62">
        <v>4</v>
      </c>
      <c r="E103" s="13" t="s">
        <v>483</v>
      </c>
      <c r="F103" s="13" t="s">
        <v>1729</v>
      </c>
      <c r="G103" s="13" t="s">
        <v>918</v>
      </c>
      <c r="H103" s="13" t="s">
        <v>919</v>
      </c>
      <c r="I103" t="s">
        <v>1735</v>
      </c>
      <c r="J103">
        <v>77.458333333333329</v>
      </c>
      <c r="K103" s="47">
        <f t="shared" si="3"/>
        <v>59080.290316666666</v>
      </c>
      <c r="L103" t="s">
        <v>1736</v>
      </c>
      <c r="M103">
        <v>130</v>
      </c>
      <c r="N103">
        <v>382.15625</v>
      </c>
      <c r="O103">
        <v>5</v>
      </c>
      <c r="P103">
        <v>4</v>
      </c>
      <c r="Q103">
        <v>1</v>
      </c>
      <c r="R103">
        <v>10</v>
      </c>
      <c r="S103" s="12">
        <v>7.166666666666667</v>
      </c>
      <c r="T103">
        <v>33</v>
      </c>
      <c r="U103"/>
    </row>
    <row r="104" spans="1:22" x14ac:dyDescent="0.25">
      <c r="A104" s="13">
        <v>156</v>
      </c>
      <c r="B104" s="60" t="s">
        <v>2593</v>
      </c>
      <c r="C104" s="61">
        <v>103</v>
      </c>
      <c r="D104" s="62">
        <v>5</v>
      </c>
      <c r="E104" s="13" t="s">
        <v>1739</v>
      </c>
      <c r="F104" s="13"/>
      <c r="G104" s="13" t="s">
        <v>1231</v>
      </c>
      <c r="H104" s="13"/>
      <c r="I104" t="s">
        <v>1741</v>
      </c>
      <c r="J104">
        <v>14</v>
      </c>
      <c r="K104" s="47">
        <f t="shared" si="3"/>
        <v>10678.309600000001</v>
      </c>
      <c r="L104" t="s">
        <v>1742</v>
      </c>
      <c r="M104">
        <v>0</v>
      </c>
      <c r="N104">
        <v>68.25</v>
      </c>
      <c r="O104">
        <v>1</v>
      </c>
      <c r="P104">
        <v>0</v>
      </c>
      <c r="Q104">
        <v>0</v>
      </c>
      <c r="R104">
        <v>0</v>
      </c>
      <c r="S104" s="12">
        <v>1</v>
      </c>
      <c r="T104">
        <v>54</v>
      </c>
      <c r="U104"/>
    </row>
    <row r="105" spans="1:22" x14ac:dyDescent="0.25">
      <c r="A105" s="13">
        <v>156</v>
      </c>
      <c r="B105" s="60" t="s">
        <v>1689</v>
      </c>
      <c r="C105" s="61">
        <v>104</v>
      </c>
      <c r="D105" s="62">
        <v>6</v>
      </c>
      <c r="E105" s="13" t="s">
        <v>1743</v>
      </c>
      <c r="I105" t="s">
        <v>1746</v>
      </c>
      <c r="J105">
        <v>15.333333333333334</v>
      </c>
      <c r="K105" s="47">
        <f t="shared" si="3"/>
        <v>11695.291466666667</v>
      </c>
      <c r="L105" t="s">
        <v>1747</v>
      </c>
      <c r="M105">
        <v>0</v>
      </c>
      <c r="N105">
        <v>64.900000000000006</v>
      </c>
      <c r="O105">
        <v>0</v>
      </c>
      <c r="P105">
        <v>11</v>
      </c>
      <c r="Q105">
        <v>0</v>
      </c>
      <c r="R105">
        <v>0</v>
      </c>
      <c r="S105" s="12">
        <v>0.91666666666666663</v>
      </c>
      <c r="T105">
        <v>53</v>
      </c>
      <c r="U105"/>
    </row>
    <row r="106" spans="1:22" x14ac:dyDescent="0.25">
      <c r="A106" s="13" t="s">
        <v>2057</v>
      </c>
      <c r="B106" s="60" t="s">
        <v>1689</v>
      </c>
      <c r="C106" s="61">
        <v>105</v>
      </c>
      <c r="D106" s="62">
        <v>7</v>
      </c>
      <c r="E106" s="13" t="s">
        <v>1748</v>
      </c>
      <c r="I106" t="s">
        <v>1752</v>
      </c>
      <c r="J106">
        <v>87.416666666666671</v>
      </c>
      <c r="K106" s="47">
        <f t="shared" si="3"/>
        <v>66675.873633333336</v>
      </c>
      <c r="L106" t="s">
        <v>1753</v>
      </c>
      <c r="M106">
        <v>0</v>
      </c>
      <c r="N106">
        <v>262.25</v>
      </c>
      <c r="O106">
        <v>3</v>
      </c>
      <c r="P106">
        <v>8</v>
      </c>
      <c r="Q106">
        <v>0</v>
      </c>
      <c r="R106">
        <v>0</v>
      </c>
      <c r="S106" s="12">
        <v>3.6666666666666665</v>
      </c>
      <c r="T106">
        <v>31</v>
      </c>
      <c r="U106"/>
    </row>
    <row r="107" spans="1:22" x14ac:dyDescent="0.25">
      <c r="A107" s="13">
        <v>158</v>
      </c>
      <c r="B107" s="60" t="s">
        <v>1689</v>
      </c>
      <c r="C107" s="61">
        <v>106</v>
      </c>
      <c r="D107" s="62">
        <v>8</v>
      </c>
      <c r="E107" s="13" t="s">
        <v>1754</v>
      </c>
      <c r="I107" t="s">
        <v>1755</v>
      </c>
      <c r="J107">
        <v>4.958333333333333</v>
      </c>
      <c r="K107" s="47">
        <f t="shared" si="3"/>
        <v>3781.9013166666664</v>
      </c>
      <c r="L107" t="s">
        <v>1756</v>
      </c>
      <c r="M107">
        <v>0</v>
      </c>
      <c r="N107">
        <v>13.883333333333331</v>
      </c>
      <c r="O107">
        <v>0</v>
      </c>
      <c r="P107">
        <v>2</v>
      </c>
      <c r="Q107">
        <v>0</v>
      </c>
      <c r="R107">
        <v>0</v>
      </c>
      <c r="S107" s="12">
        <v>0.16666666666666666</v>
      </c>
      <c r="T107">
        <v>91</v>
      </c>
      <c r="U107"/>
    </row>
    <row r="108" spans="1:22" x14ac:dyDescent="0.25">
      <c r="A108" s="13">
        <v>159</v>
      </c>
      <c r="B108" s="60" t="s">
        <v>1689</v>
      </c>
      <c r="C108" s="61">
        <v>107</v>
      </c>
      <c r="D108" s="62">
        <v>9</v>
      </c>
      <c r="E108" s="13" t="s">
        <v>1843</v>
      </c>
      <c r="I108" t="s">
        <v>1757</v>
      </c>
      <c r="J108">
        <v>89.541666666666671</v>
      </c>
      <c r="K108" s="47">
        <f t="shared" si="3"/>
        <v>68296.688483333332</v>
      </c>
      <c r="L108" t="s">
        <v>1758</v>
      </c>
      <c r="M108">
        <v>0</v>
      </c>
      <c r="N108">
        <v>309.45000000000005</v>
      </c>
      <c r="O108">
        <v>4</v>
      </c>
      <c r="P108">
        <v>5</v>
      </c>
      <c r="Q108">
        <v>0</v>
      </c>
      <c r="R108">
        <v>0</v>
      </c>
      <c r="S108" s="12">
        <v>4.416666666666667</v>
      </c>
      <c r="T108">
        <v>30</v>
      </c>
      <c r="U108"/>
    </row>
    <row r="109" spans="1:22" x14ac:dyDescent="0.25">
      <c r="A109" s="13">
        <v>160</v>
      </c>
      <c r="B109" s="60" t="s">
        <v>1689</v>
      </c>
      <c r="C109" s="61">
        <v>108</v>
      </c>
      <c r="D109" s="62">
        <v>10</v>
      </c>
      <c r="E109" s="13" t="s">
        <v>1844</v>
      </c>
      <c r="I109" t="s">
        <v>1845</v>
      </c>
      <c r="J109">
        <v>29.375</v>
      </c>
      <c r="K109" s="47">
        <f t="shared" si="3"/>
        <v>22405.38175</v>
      </c>
      <c r="L109" t="s">
        <v>1846</v>
      </c>
      <c r="M109">
        <v>0</v>
      </c>
      <c r="N109">
        <v>110.15625</v>
      </c>
      <c r="O109" t="s">
        <v>100</v>
      </c>
      <c r="P109" t="s">
        <v>100</v>
      </c>
      <c r="Q109">
        <v>0</v>
      </c>
      <c r="R109">
        <v>0</v>
      </c>
      <c r="S109" s="12">
        <v>1.5833333333333335</v>
      </c>
      <c r="T109">
        <v>45</v>
      </c>
      <c r="U109"/>
    </row>
    <row r="110" spans="1:22" x14ac:dyDescent="0.25">
      <c r="A110" s="78"/>
      <c r="B110" s="60"/>
      <c r="C110" s="61"/>
      <c r="D110" s="79"/>
      <c r="E110" s="13"/>
      <c r="F110" s="63"/>
      <c r="H110" s="63"/>
      <c r="K110" s="47">
        <f>SUBTOTAL(109,Tabella3[Totali proprietari: mq ])</f>
        <v>7050767.0622833306</v>
      </c>
      <c r="M110">
        <f>SUBTOTAL(109,Tabella3[Totali proprietari: valore annotato case in Lire])</f>
        <v>7841</v>
      </c>
      <c r="S110" s="12">
        <f>SUBTOTAL(109,Tabella3[Estimo totale in Soldi decimali])</f>
        <v>738.58333333333326</v>
      </c>
      <c r="U110" s="12">
        <f>Tabella3[[#Totals],[Totali proprietari: mq ]]/7050767*100</f>
        <v>100.00000088335538</v>
      </c>
      <c r="V110" s="12">
        <f>Tabella3[[#Totals],[Estimo totale in Soldi decimali]]/738.58*100</f>
        <v>100.00045131649019</v>
      </c>
    </row>
  </sheetData>
  <sortState xmlns:xlrd2="http://schemas.microsoft.com/office/spreadsheetml/2017/richdata2" ref="A2:S110">
    <sortCondition descending="1" ref="K1"/>
  </sortState>
  <phoneticPr fontId="5" type="noConversion"/>
  <pageMargins left="0.7" right="0.7" top="0.75" bottom="0.75" header="0.3" footer="0.3"/>
  <pageSetup paperSize="9" orientation="portrait" verticalDpi="300"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D882-74A6-4319-A483-6FA196989116}">
  <dimension ref="A1:E206"/>
  <sheetViews>
    <sheetView workbookViewId="0">
      <pane ySplit="1" topLeftCell="A125" activePane="bottomLeft" state="frozen"/>
      <selection pane="bottomLeft" activeCell="E123" sqref="E123"/>
    </sheetView>
  </sheetViews>
  <sheetFormatPr defaultRowHeight="15" x14ac:dyDescent="0.25"/>
  <cols>
    <col min="1" max="1" width="44.5703125" customWidth="1"/>
    <col min="2" max="2" width="24.28515625" customWidth="1"/>
    <col min="3" max="3" width="26" customWidth="1"/>
    <col min="4" max="4" width="16.42578125" bestFit="1" customWidth="1"/>
    <col min="5" max="5" width="15.140625" customWidth="1"/>
  </cols>
  <sheetData>
    <row r="1" spans="1:5" s="9" customFormat="1" x14ac:dyDescent="0.25">
      <c r="A1" s="9" t="s">
        <v>134</v>
      </c>
      <c r="B1" s="9" t="s">
        <v>136</v>
      </c>
      <c r="C1" s="9" t="s">
        <v>137</v>
      </c>
      <c r="D1" s="9" t="s">
        <v>137</v>
      </c>
      <c r="E1" s="9" t="s">
        <v>137</v>
      </c>
    </row>
    <row r="2" spans="1:5" s="13" customFormat="1" x14ac:dyDescent="0.25">
      <c r="B2" s="13" t="s">
        <v>336</v>
      </c>
      <c r="C2" s="13" t="s">
        <v>336</v>
      </c>
    </row>
    <row r="3" spans="1:5" s="13" customFormat="1" x14ac:dyDescent="0.25">
      <c r="B3" s="13" t="s">
        <v>376</v>
      </c>
      <c r="C3" s="13" t="s">
        <v>377</v>
      </c>
    </row>
    <row r="4" spans="1:5" s="13" customFormat="1" x14ac:dyDescent="0.25">
      <c r="B4" s="13" t="s">
        <v>454</v>
      </c>
      <c r="C4" s="13" t="s">
        <v>455</v>
      </c>
    </row>
    <row r="5" spans="1:5" s="13" customFormat="1" x14ac:dyDescent="0.25">
      <c r="B5" s="13" t="s">
        <v>384</v>
      </c>
      <c r="C5" s="13" t="s">
        <v>384</v>
      </c>
    </row>
    <row r="6" spans="1:5" s="13" customFormat="1" x14ac:dyDescent="0.25">
      <c r="A6" s="13" t="s">
        <v>1593</v>
      </c>
      <c r="B6" s="13" t="s">
        <v>1539</v>
      </c>
      <c r="C6" s="13" t="s">
        <v>1540</v>
      </c>
    </row>
    <row r="7" spans="1:5" s="13" customFormat="1" x14ac:dyDescent="0.25">
      <c r="B7" s="13" t="s">
        <v>704</v>
      </c>
      <c r="C7" s="13" t="s">
        <v>704</v>
      </c>
    </row>
    <row r="8" spans="1:5" s="13" customFormat="1" x14ac:dyDescent="0.25">
      <c r="B8" s="13" t="s">
        <v>1545</v>
      </c>
      <c r="C8" s="13" t="s">
        <v>1546</v>
      </c>
    </row>
    <row r="9" spans="1:5" s="13" customFormat="1" x14ac:dyDescent="0.25">
      <c r="A9" s="13" t="s">
        <v>1578</v>
      </c>
      <c r="B9" s="13" t="s">
        <v>1579</v>
      </c>
    </row>
    <row r="10" spans="1:5" s="13" customFormat="1" x14ac:dyDescent="0.25">
      <c r="B10" s="13" t="s">
        <v>475</v>
      </c>
      <c r="C10" s="13" t="s">
        <v>476</v>
      </c>
    </row>
    <row r="11" spans="1:5" s="13" customFormat="1" x14ac:dyDescent="0.25">
      <c r="A11" s="13" t="s">
        <v>1517</v>
      </c>
      <c r="B11" s="13" t="s">
        <v>1519</v>
      </c>
    </row>
    <row r="12" spans="1:5" s="13" customFormat="1" x14ac:dyDescent="0.25">
      <c r="A12" s="13" t="s">
        <v>1008</v>
      </c>
      <c r="B12" s="13" t="s">
        <v>701</v>
      </c>
      <c r="C12" s="13" t="s">
        <v>702</v>
      </c>
    </row>
    <row r="13" spans="1:5" s="13" customFormat="1" x14ac:dyDescent="0.25">
      <c r="B13" s="13" t="s">
        <v>1188</v>
      </c>
      <c r="C13" s="13" t="s">
        <v>1190</v>
      </c>
    </row>
    <row r="14" spans="1:5" s="13" customFormat="1" x14ac:dyDescent="0.25">
      <c r="B14" s="13" t="s">
        <v>257</v>
      </c>
      <c r="C14" s="13" t="s">
        <v>258</v>
      </c>
    </row>
    <row r="15" spans="1:5" s="13" customFormat="1" x14ac:dyDescent="0.25">
      <c r="A15" s="13" t="s">
        <v>1239</v>
      </c>
      <c r="B15" s="13" t="s">
        <v>606</v>
      </c>
      <c r="C15" s="13" t="s">
        <v>269</v>
      </c>
      <c r="D15" s="13" t="s">
        <v>608</v>
      </c>
      <c r="E15" s="13" t="s">
        <v>1189</v>
      </c>
    </row>
    <row r="16" spans="1:5" x14ac:dyDescent="0.25">
      <c r="B16" t="s">
        <v>122</v>
      </c>
      <c r="C16" t="s">
        <v>148</v>
      </c>
      <c r="D16" t="s">
        <v>528</v>
      </c>
    </row>
    <row r="17" spans="1:3" x14ac:dyDescent="0.25">
      <c r="B17" t="s">
        <v>1635</v>
      </c>
      <c r="C17" t="s">
        <v>1636</v>
      </c>
    </row>
    <row r="18" spans="1:3" x14ac:dyDescent="0.25">
      <c r="A18" t="s">
        <v>981</v>
      </c>
      <c r="B18" s="11" t="s">
        <v>133</v>
      </c>
      <c r="C18" t="s">
        <v>155</v>
      </c>
    </row>
    <row r="19" spans="1:3" x14ac:dyDescent="0.25">
      <c r="B19" s="11" t="s">
        <v>1141</v>
      </c>
      <c r="C19" t="s">
        <v>1142</v>
      </c>
    </row>
    <row r="20" spans="1:3" x14ac:dyDescent="0.25">
      <c r="B20" s="11" t="s">
        <v>758</v>
      </c>
      <c r="C20" t="s">
        <v>510</v>
      </c>
    </row>
    <row r="21" spans="1:3" x14ac:dyDescent="0.25">
      <c r="B21" s="11" t="s">
        <v>836</v>
      </c>
      <c r="C21" s="11" t="s">
        <v>836</v>
      </c>
    </row>
    <row r="22" spans="1:3" x14ac:dyDescent="0.25">
      <c r="A22" t="s">
        <v>1463</v>
      </c>
      <c r="B22" s="11" t="s">
        <v>1518</v>
      </c>
      <c r="C22" s="11"/>
    </row>
    <row r="23" spans="1:3" x14ac:dyDescent="0.25">
      <c r="B23" s="11" t="s">
        <v>1497</v>
      </c>
      <c r="C23" s="11" t="s">
        <v>1498</v>
      </c>
    </row>
    <row r="24" spans="1:3" x14ac:dyDescent="0.25">
      <c r="B24" s="11" t="s">
        <v>716</v>
      </c>
      <c r="C24" s="11" t="s">
        <v>716</v>
      </c>
    </row>
    <row r="25" spans="1:3" x14ac:dyDescent="0.25">
      <c r="B25" s="11" t="s">
        <v>497</v>
      </c>
      <c r="C25" s="16" t="s">
        <v>498</v>
      </c>
    </row>
    <row r="26" spans="1:3" x14ac:dyDescent="0.25">
      <c r="B26" s="11" t="s">
        <v>420</v>
      </c>
      <c r="C26" s="16" t="s">
        <v>421</v>
      </c>
    </row>
    <row r="27" spans="1:3" x14ac:dyDescent="0.25">
      <c r="A27" t="s">
        <v>1556</v>
      </c>
      <c r="B27" s="11" t="s">
        <v>1557</v>
      </c>
      <c r="C27" s="16"/>
    </row>
    <row r="28" spans="1:3" x14ac:dyDescent="0.25">
      <c r="A28" t="s">
        <v>1589</v>
      </c>
      <c r="B28" s="11" t="s">
        <v>1483</v>
      </c>
      <c r="C28" s="16" t="s">
        <v>1484</v>
      </c>
    </row>
    <row r="29" spans="1:3" x14ac:dyDescent="0.25">
      <c r="A29" t="s">
        <v>1661</v>
      </c>
      <c r="B29" s="11" t="s">
        <v>868</v>
      </c>
      <c r="C29" s="16" t="s">
        <v>869</v>
      </c>
    </row>
    <row r="30" spans="1:3" x14ac:dyDescent="0.25">
      <c r="B30" s="11" t="s">
        <v>565</v>
      </c>
      <c r="C30" s="16" t="s">
        <v>566</v>
      </c>
    </row>
    <row r="31" spans="1:3" x14ac:dyDescent="0.25">
      <c r="A31" t="s">
        <v>861</v>
      </c>
      <c r="B31" s="11" t="s">
        <v>157</v>
      </c>
      <c r="C31" t="s">
        <v>150</v>
      </c>
    </row>
    <row r="32" spans="1:3" x14ac:dyDescent="0.25">
      <c r="B32" s="11" t="s">
        <v>132</v>
      </c>
      <c r="C32" t="s">
        <v>154</v>
      </c>
    </row>
    <row r="33" spans="1:4" x14ac:dyDescent="0.25">
      <c r="B33" t="s">
        <v>213</v>
      </c>
      <c r="C33" t="s">
        <v>239</v>
      </c>
    </row>
    <row r="34" spans="1:4" x14ac:dyDescent="0.25">
      <c r="A34" t="s">
        <v>860</v>
      </c>
      <c r="B34" s="10" t="s">
        <v>752</v>
      </c>
      <c r="C34" t="s">
        <v>640</v>
      </c>
      <c r="D34" t="s">
        <v>753</v>
      </c>
    </row>
    <row r="35" spans="1:4" x14ac:dyDescent="0.25">
      <c r="B35" t="s">
        <v>503</v>
      </c>
      <c r="C35" t="s">
        <v>503</v>
      </c>
    </row>
    <row r="36" spans="1:4" x14ac:dyDescent="0.25">
      <c r="B36" t="s">
        <v>275</v>
      </c>
      <c r="C36" t="s">
        <v>276</v>
      </c>
    </row>
    <row r="37" spans="1:4" x14ac:dyDescent="0.25">
      <c r="B37" t="s">
        <v>760</v>
      </c>
      <c r="C37" t="s">
        <v>760</v>
      </c>
      <c r="D37" t="s">
        <v>1532</v>
      </c>
    </row>
    <row r="38" spans="1:4" x14ac:dyDescent="0.25">
      <c r="B38" t="s">
        <v>416</v>
      </c>
      <c r="C38" t="s">
        <v>416</v>
      </c>
    </row>
    <row r="39" spans="1:4" x14ac:dyDescent="0.25">
      <c r="B39" t="s">
        <v>1466</v>
      </c>
      <c r="C39" t="s">
        <v>1467</v>
      </c>
    </row>
    <row r="40" spans="1:4" x14ac:dyDescent="0.25">
      <c r="A40" t="s">
        <v>1500</v>
      </c>
      <c r="B40" t="s">
        <v>1499</v>
      </c>
    </row>
    <row r="41" spans="1:4" x14ac:dyDescent="0.25">
      <c r="B41" t="s">
        <v>174</v>
      </c>
      <c r="C41" t="s">
        <v>184</v>
      </c>
    </row>
    <row r="42" spans="1:4" x14ac:dyDescent="0.25">
      <c r="A42" t="s">
        <v>590</v>
      </c>
      <c r="B42" t="s">
        <v>591</v>
      </c>
    </row>
    <row r="43" spans="1:4" x14ac:dyDescent="0.25">
      <c r="A43" t="s">
        <v>597</v>
      </c>
      <c r="B43" t="s">
        <v>598</v>
      </c>
    </row>
    <row r="44" spans="1:4" x14ac:dyDescent="0.25">
      <c r="B44" t="s">
        <v>637</v>
      </c>
      <c r="C44" t="s">
        <v>637</v>
      </c>
    </row>
    <row r="45" spans="1:4" x14ac:dyDescent="0.25">
      <c r="A45" t="s">
        <v>1176</v>
      </c>
      <c r="B45" t="s">
        <v>1177</v>
      </c>
    </row>
    <row r="46" spans="1:4" x14ac:dyDescent="0.25">
      <c r="B46" t="s">
        <v>1240</v>
      </c>
      <c r="C46" t="s">
        <v>1240</v>
      </c>
    </row>
    <row r="47" spans="1:4" x14ac:dyDescent="0.25">
      <c r="A47" t="s">
        <v>1464</v>
      </c>
      <c r="B47" t="s">
        <v>569</v>
      </c>
      <c r="C47" t="s">
        <v>568</v>
      </c>
    </row>
    <row r="48" spans="1:4" x14ac:dyDescent="0.25">
      <c r="A48" t="s">
        <v>1476</v>
      </c>
      <c r="B48" t="s">
        <v>266</v>
      </c>
      <c r="C48" t="s">
        <v>267</v>
      </c>
      <c r="D48" t="s">
        <v>397</v>
      </c>
    </row>
    <row r="49" spans="1:4" x14ac:dyDescent="0.25">
      <c r="B49" t="s">
        <v>615</v>
      </c>
      <c r="C49" t="s">
        <v>145</v>
      </c>
    </row>
    <row r="50" spans="1:4" x14ac:dyDescent="0.25">
      <c r="B50" t="s">
        <v>1011</v>
      </c>
      <c r="C50" t="s">
        <v>1012</v>
      </c>
    </row>
    <row r="51" spans="1:4" x14ac:dyDescent="0.25">
      <c r="B51" t="s">
        <v>1129</v>
      </c>
      <c r="C51" t="s">
        <v>1129</v>
      </c>
    </row>
    <row r="52" spans="1:4" x14ac:dyDescent="0.25">
      <c r="A52" t="s">
        <v>1559</v>
      </c>
      <c r="B52" t="s">
        <v>1558</v>
      </c>
    </row>
    <row r="53" spans="1:4" x14ac:dyDescent="0.25">
      <c r="B53" t="s">
        <v>227</v>
      </c>
      <c r="C53" t="s">
        <v>238</v>
      </c>
    </row>
    <row r="54" spans="1:4" x14ac:dyDescent="0.25">
      <c r="A54" t="s">
        <v>1428</v>
      </c>
      <c r="B54" t="s">
        <v>1427</v>
      </c>
    </row>
    <row r="55" spans="1:4" x14ac:dyDescent="0.25">
      <c r="A55" t="s">
        <v>1076</v>
      </c>
      <c r="B55" t="s">
        <v>228</v>
      </c>
      <c r="C55" t="s">
        <v>229</v>
      </c>
      <c r="D55" t="s">
        <v>1302</v>
      </c>
    </row>
    <row r="56" spans="1:4" x14ac:dyDescent="0.25">
      <c r="B56" t="s">
        <v>1744</v>
      </c>
      <c r="C56" t="s">
        <v>1745</v>
      </c>
    </row>
    <row r="57" spans="1:4" x14ac:dyDescent="0.25">
      <c r="B57" t="s">
        <v>1300</v>
      </c>
      <c r="C57" t="s">
        <v>1301</v>
      </c>
    </row>
    <row r="58" spans="1:4" x14ac:dyDescent="0.25">
      <c r="B58" t="s">
        <v>762</v>
      </c>
      <c r="C58" t="s">
        <v>763</v>
      </c>
    </row>
    <row r="59" spans="1:4" x14ac:dyDescent="0.25">
      <c r="B59" t="s">
        <v>309</v>
      </c>
      <c r="C59" t="s">
        <v>310</v>
      </c>
    </row>
    <row r="60" spans="1:4" x14ac:dyDescent="0.25">
      <c r="A60" t="s">
        <v>1640</v>
      </c>
      <c r="B60" t="s">
        <v>378</v>
      </c>
      <c r="C60" t="s">
        <v>379</v>
      </c>
    </row>
    <row r="61" spans="1:4" x14ac:dyDescent="0.25">
      <c r="B61" t="s">
        <v>324</v>
      </c>
      <c r="C61" t="s">
        <v>320</v>
      </c>
      <c r="D61" t="s">
        <v>323</v>
      </c>
    </row>
    <row r="62" spans="1:4" x14ac:dyDescent="0.25">
      <c r="A62" t="s">
        <v>1412</v>
      </c>
      <c r="B62" t="s">
        <v>1413</v>
      </c>
    </row>
    <row r="63" spans="1:4" x14ac:dyDescent="0.25">
      <c r="A63" t="s">
        <v>727</v>
      </c>
      <c r="B63" s="10" t="s">
        <v>732</v>
      </c>
      <c r="C63" t="s">
        <v>509</v>
      </c>
      <c r="D63" t="s">
        <v>1541</v>
      </c>
    </row>
    <row r="64" spans="1:4" x14ac:dyDescent="0.25">
      <c r="B64" s="10" t="s">
        <v>739</v>
      </c>
      <c r="C64" s="10" t="s">
        <v>1359</v>
      </c>
    </row>
    <row r="65" spans="1:5" x14ac:dyDescent="0.25">
      <c r="B65" t="s">
        <v>550</v>
      </c>
      <c r="C65" t="s">
        <v>550</v>
      </c>
    </row>
    <row r="66" spans="1:5" x14ac:dyDescent="0.25">
      <c r="A66" t="s">
        <v>517</v>
      </c>
      <c r="B66" s="10" t="s">
        <v>73</v>
      </c>
      <c r="C66" t="s">
        <v>138</v>
      </c>
      <c r="E66" t="s">
        <v>413</v>
      </c>
    </row>
    <row r="67" spans="1:5" x14ac:dyDescent="0.25">
      <c r="A67" t="s">
        <v>1465</v>
      </c>
      <c r="B67" s="10"/>
    </row>
    <row r="68" spans="1:5" x14ac:dyDescent="0.25">
      <c r="B68" s="10" t="s">
        <v>187</v>
      </c>
      <c r="C68" t="s">
        <v>188</v>
      </c>
    </row>
    <row r="69" spans="1:5" x14ac:dyDescent="0.25">
      <c r="B69" s="10" t="s">
        <v>772</v>
      </c>
      <c r="C69" t="s">
        <v>773</v>
      </c>
    </row>
    <row r="70" spans="1:5" x14ac:dyDescent="0.25">
      <c r="A70" t="s">
        <v>1104</v>
      </c>
      <c r="B70" s="10" t="s">
        <v>1166</v>
      </c>
      <c r="C70" t="s">
        <v>1045</v>
      </c>
    </row>
    <row r="71" spans="1:5" x14ac:dyDescent="0.25">
      <c r="B71" s="10" t="s">
        <v>1106</v>
      </c>
      <c r="C71" s="10" t="s">
        <v>1107</v>
      </c>
    </row>
    <row r="72" spans="1:5" x14ac:dyDescent="0.25">
      <c r="B72" s="10" t="s">
        <v>209</v>
      </c>
      <c r="C72" t="s">
        <v>215</v>
      </c>
    </row>
    <row r="73" spans="1:5" x14ac:dyDescent="0.25">
      <c r="A73" t="s">
        <v>1410</v>
      </c>
      <c r="B73" s="10" t="s">
        <v>1411</v>
      </c>
      <c r="C73" t="s">
        <v>1513</v>
      </c>
    </row>
    <row r="74" spans="1:5" x14ac:dyDescent="0.25">
      <c r="A74" t="s">
        <v>1600</v>
      </c>
      <c r="B74" s="10" t="s">
        <v>1401</v>
      </c>
      <c r="C74" t="s">
        <v>1599</v>
      </c>
    </row>
    <row r="75" spans="1:5" x14ac:dyDescent="0.25">
      <c r="A75" t="s">
        <v>1603</v>
      </c>
      <c r="B75" s="10" t="s">
        <v>1510</v>
      </c>
      <c r="C75" t="s">
        <v>1511</v>
      </c>
    </row>
    <row r="76" spans="1:5" x14ac:dyDescent="0.25">
      <c r="A76" t="s">
        <v>1643</v>
      </c>
      <c r="B76" s="10" t="s">
        <v>1137</v>
      </c>
      <c r="C76" t="s">
        <v>1138</v>
      </c>
    </row>
    <row r="77" spans="1:5" x14ac:dyDescent="0.25">
      <c r="B77" s="10" t="s">
        <v>1601</v>
      </c>
      <c r="C77" t="s">
        <v>1602</v>
      </c>
    </row>
    <row r="78" spans="1:5" x14ac:dyDescent="0.25">
      <c r="B78" s="10" t="s">
        <v>445</v>
      </c>
      <c r="C78" s="10" t="s">
        <v>445</v>
      </c>
    </row>
    <row r="79" spans="1:5" x14ac:dyDescent="0.25">
      <c r="A79" t="s">
        <v>1678</v>
      </c>
      <c r="B79" s="10" t="s">
        <v>261</v>
      </c>
      <c r="C79" t="s">
        <v>262</v>
      </c>
    </row>
    <row r="80" spans="1:5" x14ac:dyDescent="0.25">
      <c r="A80" t="s">
        <v>1123</v>
      </c>
      <c r="B80" s="10" t="s">
        <v>1122</v>
      </c>
      <c r="C80" s="10"/>
    </row>
    <row r="81" spans="1:3" x14ac:dyDescent="0.25">
      <c r="A81" t="s">
        <v>1560</v>
      </c>
      <c r="B81" s="10" t="s">
        <v>771</v>
      </c>
      <c r="C81" s="10" t="s">
        <v>1561</v>
      </c>
    </row>
    <row r="82" spans="1:3" x14ac:dyDescent="0.25">
      <c r="B82" s="10" t="s">
        <v>755</v>
      </c>
      <c r="C82" s="10" t="s">
        <v>755</v>
      </c>
    </row>
    <row r="83" spans="1:3" x14ac:dyDescent="0.25">
      <c r="B83" s="10" t="s">
        <v>478</v>
      </c>
      <c r="C83" s="10" t="s">
        <v>479</v>
      </c>
    </row>
    <row r="84" spans="1:3" x14ac:dyDescent="0.25">
      <c r="B84" s="10" t="s">
        <v>708</v>
      </c>
      <c r="C84" s="10" t="s">
        <v>708</v>
      </c>
    </row>
    <row r="85" spans="1:3" x14ac:dyDescent="0.25">
      <c r="B85" s="10" t="s">
        <v>193</v>
      </c>
      <c r="C85" t="s">
        <v>194</v>
      </c>
    </row>
    <row r="86" spans="1:3" x14ac:dyDescent="0.25">
      <c r="B86" s="10" t="s">
        <v>534</v>
      </c>
      <c r="C86" s="10" t="s">
        <v>534</v>
      </c>
    </row>
    <row r="87" spans="1:3" x14ac:dyDescent="0.25">
      <c r="B87" s="10" t="s">
        <v>410</v>
      </c>
      <c r="C87" t="s">
        <v>411</v>
      </c>
    </row>
    <row r="88" spans="1:3" x14ac:dyDescent="0.25">
      <c r="A88" t="s">
        <v>1659</v>
      </c>
      <c r="B88" s="10" t="s">
        <v>1084</v>
      </c>
      <c r="C88" s="10" t="s">
        <v>1085</v>
      </c>
    </row>
    <row r="89" spans="1:3" x14ac:dyDescent="0.25">
      <c r="A89" t="s">
        <v>1491</v>
      </c>
      <c r="B89" s="10" t="s">
        <v>1490</v>
      </c>
      <c r="C89" s="10"/>
    </row>
    <row r="90" spans="1:3" x14ac:dyDescent="0.25">
      <c r="A90" t="s">
        <v>1623</v>
      </c>
      <c r="B90" s="10" t="s">
        <v>1624</v>
      </c>
      <c r="C90" s="10"/>
    </row>
    <row r="91" spans="1:3" x14ac:dyDescent="0.25">
      <c r="A91" t="s">
        <v>1684</v>
      </c>
      <c r="B91" s="10" t="s">
        <v>1685</v>
      </c>
      <c r="C91" s="10"/>
    </row>
    <row r="92" spans="1:3" x14ac:dyDescent="0.25">
      <c r="B92" s="10" t="s">
        <v>281</v>
      </c>
      <c r="C92" t="s">
        <v>281</v>
      </c>
    </row>
    <row r="93" spans="1:3" x14ac:dyDescent="0.25">
      <c r="A93" t="s">
        <v>1611</v>
      </c>
      <c r="B93" s="10" t="s">
        <v>748</v>
      </c>
    </row>
    <row r="94" spans="1:3" x14ac:dyDescent="0.25">
      <c r="B94" s="10" t="s">
        <v>305</v>
      </c>
      <c r="C94" t="s">
        <v>306</v>
      </c>
    </row>
    <row r="95" spans="1:3" x14ac:dyDescent="0.25">
      <c r="A95" t="s">
        <v>1660</v>
      </c>
      <c r="B95" s="10" t="s">
        <v>582</v>
      </c>
      <c r="C95" t="s">
        <v>583</v>
      </c>
    </row>
    <row r="96" spans="1:3" x14ac:dyDescent="0.25">
      <c r="B96" s="10" t="s">
        <v>561</v>
      </c>
      <c r="C96" s="10" t="s">
        <v>561</v>
      </c>
    </row>
    <row r="97" spans="1:4" x14ac:dyDescent="0.25">
      <c r="B97" s="10" t="s">
        <v>426</v>
      </c>
      <c r="C97" t="s">
        <v>427</v>
      </c>
    </row>
    <row r="98" spans="1:4" x14ac:dyDescent="0.25">
      <c r="B98" s="10" t="s">
        <v>1587</v>
      </c>
      <c r="C98" t="s">
        <v>1588</v>
      </c>
    </row>
    <row r="99" spans="1:4" x14ac:dyDescent="0.25">
      <c r="B99" s="10" t="s">
        <v>1591</v>
      </c>
      <c r="C99" t="s">
        <v>1592</v>
      </c>
    </row>
    <row r="100" spans="1:4" x14ac:dyDescent="0.25">
      <c r="B100" s="10" t="s">
        <v>493</v>
      </c>
      <c r="C100" t="s">
        <v>495</v>
      </c>
    </row>
    <row r="101" spans="1:4" x14ac:dyDescent="0.25">
      <c r="B101" s="10" t="s">
        <v>234</v>
      </c>
      <c r="C101" t="s">
        <v>234</v>
      </c>
    </row>
    <row r="102" spans="1:4" x14ac:dyDescent="0.25">
      <c r="A102" t="s">
        <v>1562</v>
      </c>
      <c r="B102" s="10" t="s">
        <v>1563</v>
      </c>
      <c r="C102" t="s">
        <v>1570</v>
      </c>
    </row>
    <row r="103" spans="1:4" x14ac:dyDescent="0.25">
      <c r="B103" s="10" t="s">
        <v>380</v>
      </c>
      <c r="C103" t="s">
        <v>381</v>
      </c>
    </row>
    <row r="104" spans="1:4" x14ac:dyDescent="0.25">
      <c r="B104" t="s">
        <v>1477</v>
      </c>
      <c r="C104" t="s">
        <v>1477</v>
      </c>
    </row>
    <row r="105" spans="1:4" x14ac:dyDescent="0.25">
      <c r="A105" t="s">
        <v>518</v>
      </c>
      <c r="B105" s="10" t="s">
        <v>448</v>
      </c>
      <c r="C105" t="s">
        <v>449</v>
      </c>
    </row>
    <row r="106" spans="1:4" x14ac:dyDescent="0.25">
      <c r="B106" s="10" t="s">
        <v>775</v>
      </c>
      <c r="C106" s="10" t="s">
        <v>775</v>
      </c>
    </row>
    <row r="107" spans="1:4" x14ac:dyDescent="0.25">
      <c r="B107" t="s">
        <v>156</v>
      </c>
      <c r="C107" t="s">
        <v>152</v>
      </c>
    </row>
    <row r="108" spans="1:4" x14ac:dyDescent="0.25">
      <c r="B108" s="10" t="s">
        <v>205</v>
      </c>
      <c r="C108" t="s">
        <v>214</v>
      </c>
    </row>
    <row r="109" spans="1:4" x14ac:dyDescent="0.25">
      <c r="B109" s="10" t="s">
        <v>1449</v>
      </c>
      <c r="C109" s="10" t="s">
        <v>1450</v>
      </c>
    </row>
    <row r="110" spans="1:4" x14ac:dyDescent="0.25">
      <c r="B110" s="10" t="s">
        <v>1652</v>
      </c>
      <c r="C110" s="10" t="s">
        <v>1653</v>
      </c>
      <c r="D110" t="s">
        <v>1888</v>
      </c>
    </row>
    <row r="111" spans="1:4" x14ac:dyDescent="0.25">
      <c r="B111" s="10" t="s">
        <v>374</v>
      </c>
      <c r="C111" t="s">
        <v>375</v>
      </c>
    </row>
    <row r="112" spans="1:4" x14ac:dyDescent="0.25">
      <c r="A112" t="s">
        <v>1429</v>
      </c>
      <c r="B112" t="s">
        <v>175</v>
      </c>
      <c r="C112" t="s">
        <v>183</v>
      </c>
    </row>
    <row r="113" spans="1:4" x14ac:dyDescent="0.25">
      <c r="B113" s="10" t="s">
        <v>1453</v>
      </c>
      <c r="C113" s="10" t="s">
        <v>1454</v>
      </c>
    </row>
    <row r="114" spans="1:4" x14ac:dyDescent="0.25">
      <c r="B114" s="10" t="s">
        <v>505</v>
      </c>
      <c r="C114" t="s">
        <v>507</v>
      </c>
    </row>
    <row r="115" spans="1:4" x14ac:dyDescent="0.25">
      <c r="B115" s="10" t="s">
        <v>1139</v>
      </c>
      <c r="C115" t="s">
        <v>1140</v>
      </c>
    </row>
    <row r="116" spans="1:4" x14ac:dyDescent="0.25">
      <c r="A116" t="s">
        <v>1568</v>
      </c>
      <c r="B116" s="10" t="s">
        <v>1565</v>
      </c>
    </row>
    <row r="117" spans="1:4" x14ac:dyDescent="0.25">
      <c r="B117" s="10" t="s">
        <v>987</v>
      </c>
      <c r="C117" t="s">
        <v>988</v>
      </c>
    </row>
    <row r="118" spans="1:4" x14ac:dyDescent="0.25">
      <c r="B118" s="10" t="s">
        <v>1131</v>
      </c>
      <c r="C118" s="10" t="s">
        <v>1131</v>
      </c>
    </row>
    <row r="119" spans="1:4" x14ac:dyDescent="0.25">
      <c r="B119" t="s">
        <v>360</v>
      </c>
      <c r="C119" t="s">
        <v>361</v>
      </c>
    </row>
    <row r="120" spans="1:4" x14ac:dyDescent="0.25">
      <c r="B120" t="s">
        <v>443</v>
      </c>
      <c r="C120" t="s">
        <v>444</v>
      </c>
    </row>
    <row r="121" spans="1:4" x14ac:dyDescent="0.25">
      <c r="A121" t="s">
        <v>1625</v>
      </c>
      <c r="B121" t="s">
        <v>737</v>
      </c>
      <c r="C121" t="s">
        <v>738</v>
      </c>
    </row>
    <row r="122" spans="1:4" x14ac:dyDescent="0.25">
      <c r="A122" t="s">
        <v>920</v>
      </c>
      <c r="B122" t="s">
        <v>921</v>
      </c>
    </row>
    <row r="123" spans="1:4" x14ac:dyDescent="0.25">
      <c r="B123" t="s">
        <v>1590</v>
      </c>
      <c r="C123" t="s">
        <v>1590</v>
      </c>
    </row>
    <row r="124" spans="1:4" x14ac:dyDescent="0.25">
      <c r="B124" t="s">
        <v>1425</v>
      </c>
      <c r="C124" t="s">
        <v>1426</v>
      </c>
    </row>
    <row r="125" spans="1:4" x14ac:dyDescent="0.25">
      <c r="B125" t="s">
        <v>1443</v>
      </c>
      <c r="C125" t="s">
        <v>1444</v>
      </c>
    </row>
    <row r="126" spans="1:4" x14ac:dyDescent="0.25">
      <c r="B126" t="s">
        <v>1651</v>
      </c>
      <c r="C126" t="s">
        <v>1654</v>
      </c>
    </row>
    <row r="127" spans="1:4" x14ac:dyDescent="0.25">
      <c r="B127" t="s">
        <v>483</v>
      </c>
      <c r="C127" t="s">
        <v>483</v>
      </c>
    </row>
    <row r="128" spans="1:4" x14ac:dyDescent="0.25">
      <c r="A128" t="s">
        <v>922</v>
      </c>
      <c r="B128" t="s">
        <v>124</v>
      </c>
      <c r="C128" t="s">
        <v>142</v>
      </c>
      <c r="D128" t="s">
        <v>151</v>
      </c>
    </row>
    <row r="129" spans="1:4" x14ac:dyDescent="0.25">
      <c r="B129" t="s">
        <v>452</v>
      </c>
      <c r="C129" t="s">
        <v>453</v>
      </c>
      <c r="D129" t="s">
        <v>567</v>
      </c>
    </row>
    <row r="130" spans="1:4" x14ac:dyDescent="0.25">
      <c r="B130" t="s">
        <v>559</v>
      </c>
      <c r="C130" t="s">
        <v>560</v>
      </c>
    </row>
    <row r="131" spans="1:4" x14ac:dyDescent="0.25">
      <c r="B131" t="s">
        <v>84</v>
      </c>
      <c r="C131" t="s">
        <v>79</v>
      </c>
    </row>
    <row r="132" spans="1:4" x14ac:dyDescent="0.25">
      <c r="A132" t="s">
        <v>521</v>
      </c>
      <c r="B132" t="s">
        <v>84</v>
      </c>
      <c r="C132" t="s">
        <v>694</v>
      </c>
    </row>
    <row r="133" spans="1:4" x14ac:dyDescent="0.25">
      <c r="B133" t="s">
        <v>439</v>
      </c>
      <c r="C133" t="s">
        <v>440</v>
      </c>
    </row>
    <row r="134" spans="1:4" x14ac:dyDescent="0.25">
      <c r="B134" t="s">
        <v>149</v>
      </c>
      <c r="C134" t="s">
        <v>212</v>
      </c>
      <c r="D134" t="s">
        <v>871</v>
      </c>
    </row>
    <row r="135" spans="1:4" x14ac:dyDescent="0.25">
      <c r="B135" t="s">
        <v>330</v>
      </c>
      <c r="C135" t="s">
        <v>331</v>
      </c>
      <c r="D135" t="s">
        <v>873</v>
      </c>
    </row>
    <row r="136" spans="1:4" x14ac:dyDescent="0.25">
      <c r="B136" t="s">
        <v>232</v>
      </c>
      <c r="C136" t="s">
        <v>233</v>
      </c>
    </row>
    <row r="137" spans="1:4" x14ac:dyDescent="0.25">
      <c r="B137" t="s">
        <v>255</v>
      </c>
      <c r="C137" t="s">
        <v>256</v>
      </c>
    </row>
    <row r="138" spans="1:4" x14ac:dyDescent="0.25">
      <c r="B138" t="s">
        <v>85</v>
      </c>
      <c r="C138" t="s">
        <v>141</v>
      </c>
    </row>
    <row r="139" spans="1:4" x14ac:dyDescent="0.25">
      <c r="B139" t="s">
        <v>116</v>
      </c>
      <c r="C139" t="s">
        <v>147</v>
      </c>
    </row>
    <row r="140" spans="1:4" x14ac:dyDescent="0.25">
      <c r="A140" t="s">
        <v>1516</v>
      </c>
      <c r="B140" t="s">
        <v>1479</v>
      </c>
      <c r="C140" t="s">
        <v>1480</v>
      </c>
    </row>
    <row r="141" spans="1:4" x14ac:dyDescent="0.25">
      <c r="A141" t="s">
        <v>990</v>
      </c>
      <c r="B141" t="s">
        <v>989</v>
      </c>
      <c r="C141" t="s">
        <v>990</v>
      </c>
    </row>
    <row r="142" spans="1:4" x14ac:dyDescent="0.25">
      <c r="A142" t="s">
        <v>945</v>
      </c>
      <c r="B142" t="s">
        <v>647</v>
      </c>
      <c r="C142" t="s">
        <v>540</v>
      </c>
      <c r="D142" t="s">
        <v>648</v>
      </c>
    </row>
    <row r="143" spans="1:4" x14ac:dyDescent="0.25">
      <c r="B143" t="s">
        <v>1473</v>
      </c>
      <c r="C143" t="s">
        <v>1473</v>
      </c>
    </row>
    <row r="144" spans="1:4" x14ac:dyDescent="0.25">
      <c r="B144" t="s">
        <v>273</v>
      </c>
      <c r="C144" t="s">
        <v>274</v>
      </c>
    </row>
    <row r="145" spans="1:5" x14ac:dyDescent="0.25">
      <c r="B145" t="s">
        <v>1112</v>
      </c>
      <c r="C145" t="s">
        <v>1113</v>
      </c>
    </row>
    <row r="146" spans="1:5" x14ac:dyDescent="0.25">
      <c r="A146" t="s">
        <v>1433</v>
      </c>
      <c r="B146" t="s">
        <v>456</v>
      </c>
      <c r="C146" t="s">
        <v>458</v>
      </c>
    </row>
    <row r="147" spans="1:5" x14ac:dyDescent="0.25">
      <c r="B147" t="s">
        <v>316</v>
      </c>
      <c r="C147" t="s">
        <v>317</v>
      </c>
    </row>
    <row r="148" spans="1:5" ht="30" x14ac:dyDescent="0.25">
      <c r="A148" s="20" t="s">
        <v>1690</v>
      </c>
      <c r="B148" t="s">
        <v>91</v>
      </c>
      <c r="C148" t="s">
        <v>143</v>
      </c>
      <c r="D148" t="s">
        <v>293</v>
      </c>
    </row>
    <row r="149" spans="1:5" x14ac:dyDescent="0.25">
      <c r="B149" t="s">
        <v>270</v>
      </c>
      <c r="C149" t="s">
        <v>271</v>
      </c>
      <c r="D149" t="s">
        <v>572</v>
      </c>
    </row>
    <row r="150" spans="1:5" x14ac:dyDescent="0.25">
      <c r="B150" t="s">
        <v>1111</v>
      </c>
      <c r="C150" t="s">
        <v>1257</v>
      </c>
    </row>
    <row r="151" spans="1:5" x14ac:dyDescent="0.25">
      <c r="B151" t="s">
        <v>1481</v>
      </c>
      <c r="C151" t="s">
        <v>1487</v>
      </c>
    </row>
    <row r="152" spans="1:5" x14ac:dyDescent="0.25">
      <c r="B152" t="s">
        <v>672</v>
      </c>
      <c r="C152" t="s">
        <v>673</v>
      </c>
    </row>
    <row r="153" spans="1:5" x14ac:dyDescent="0.25">
      <c r="B153" t="s">
        <v>407</v>
      </c>
      <c r="C153" t="s">
        <v>408</v>
      </c>
    </row>
    <row r="154" spans="1:5" x14ac:dyDescent="0.25">
      <c r="B154" t="s">
        <v>574</v>
      </c>
      <c r="C154" t="s">
        <v>573</v>
      </c>
      <c r="D154" t="s">
        <v>1223</v>
      </c>
    </row>
    <row r="155" spans="1:5" x14ac:dyDescent="0.25">
      <c r="B155" t="s">
        <v>1053</v>
      </c>
      <c r="C155" t="s">
        <v>1053</v>
      </c>
      <c r="D155" t="s">
        <v>1856</v>
      </c>
    </row>
    <row r="156" spans="1:5" x14ac:dyDescent="0.25">
      <c r="B156" t="s">
        <v>1420</v>
      </c>
      <c r="C156" t="s">
        <v>1419</v>
      </c>
      <c r="E156" s="87" t="s">
        <v>1903</v>
      </c>
    </row>
    <row r="157" spans="1:5" x14ac:dyDescent="0.25">
      <c r="B157" t="s">
        <v>1528</v>
      </c>
      <c r="C157" t="s">
        <v>1529</v>
      </c>
      <c r="E157" s="87"/>
    </row>
    <row r="158" spans="1:5" x14ac:dyDescent="0.25">
      <c r="B158" t="s">
        <v>1502</v>
      </c>
      <c r="C158" t="s">
        <v>1501</v>
      </c>
    </row>
    <row r="159" spans="1:5" x14ac:dyDescent="0.25">
      <c r="B159" s="10" t="s">
        <v>1061</v>
      </c>
      <c r="C159" s="10" t="s">
        <v>1060</v>
      </c>
      <c r="D159" t="s">
        <v>1901</v>
      </c>
    </row>
    <row r="160" spans="1:5" x14ac:dyDescent="0.25">
      <c r="B160" s="10" t="s">
        <v>1469</v>
      </c>
      <c r="C160" s="10" t="s">
        <v>1470</v>
      </c>
      <c r="D160" t="s">
        <v>1901</v>
      </c>
    </row>
    <row r="161" spans="1:4" x14ac:dyDescent="0.25">
      <c r="B161" t="s">
        <v>311</v>
      </c>
      <c r="C161" t="s">
        <v>312</v>
      </c>
      <c r="D161" t="s">
        <v>1902</v>
      </c>
    </row>
    <row r="162" spans="1:4" x14ac:dyDescent="0.25">
      <c r="B162" t="s">
        <v>433</v>
      </c>
      <c r="C162" t="s">
        <v>434</v>
      </c>
    </row>
    <row r="163" spans="1:4" x14ac:dyDescent="0.25">
      <c r="A163" t="s">
        <v>650</v>
      </c>
      <c r="B163" t="s">
        <v>206</v>
      </c>
      <c r="C163" t="s">
        <v>651</v>
      </c>
    </row>
    <row r="164" spans="1:4" x14ac:dyDescent="0.25">
      <c r="B164" t="s">
        <v>199</v>
      </c>
      <c r="C164" t="s">
        <v>199</v>
      </c>
    </row>
    <row r="165" spans="1:4" x14ac:dyDescent="0.25">
      <c r="B165" t="s">
        <v>158</v>
      </c>
      <c r="C165" t="s">
        <v>1057</v>
      </c>
    </row>
    <row r="166" spans="1:4" x14ac:dyDescent="0.25">
      <c r="B166" t="s">
        <v>230</v>
      </c>
      <c r="C166" t="s">
        <v>346</v>
      </c>
    </row>
    <row r="167" spans="1:4" x14ac:dyDescent="0.25">
      <c r="B167" t="s">
        <v>1053</v>
      </c>
      <c r="C167" t="s">
        <v>1053</v>
      </c>
    </row>
    <row r="168" spans="1:4" x14ac:dyDescent="0.25">
      <c r="B168" t="s">
        <v>504</v>
      </c>
      <c r="C168" t="s">
        <v>506</v>
      </c>
    </row>
    <row r="169" spans="1:4" x14ac:dyDescent="0.25">
      <c r="B169" t="s">
        <v>169</v>
      </c>
      <c r="C169" t="s">
        <v>347</v>
      </c>
    </row>
    <row r="170" spans="1:4" x14ac:dyDescent="0.25">
      <c r="A170" t="s">
        <v>520</v>
      </c>
      <c r="B170" t="s">
        <v>259</v>
      </c>
      <c r="C170" t="s">
        <v>260</v>
      </c>
    </row>
    <row r="171" spans="1:4" x14ac:dyDescent="0.25">
      <c r="B171" t="s">
        <v>146</v>
      </c>
      <c r="C171" t="s">
        <v>146</v>
      </c>
    </row>
    <row r="172" spans="1:4" x14ac:dyDescent="0.25">
      <c r="B172" t="s">
        <v>83</v>
      </c>
      <c r="C172" t="s">
        <v>140</v>
      </c>
    </row>
    <row r="173" spans="1:4" x14ac:dyDescent="0.25">
      <c r="A173" t="s">
        <v>1441</v>
      </c>
      <c r="B173" t="s">
        <v>1442</v>
      </c>
      <c r="C173" t="s">
        <v>1618</v>
      </c>
    </row>
    <row r="174" spans="1:4" x14ac:dyDescent="0.25">
      <c r="B174" t="s">
        <v>1472</v>
      </c>
      <c r="C174" t="s">
        <v>1472</v>
      </c>
    </row>
    <row r="175" spans="1:4" x14ac:dyDescent="0.25">
      <c r="B175" t="s">
        <v>1086</v>
      </c>
      <c r="C175" t="s">
        <v>1087</v>
      </c>
    </row>
    <row r="176" spans="1:4" x14ac:dyDescent="0.25">
      <c r="B176" t="s">
        <v>1404</v>
      </c>
      <c r="C176" t="s">
        <v>1405</v>
      </c>
    </row>
    <row r="177" spans="1:5" x14ac:dyDescent="0.25">
      <c r="B177" t="s">
        <v>1406</v>
      </c>
      <c r="C177" t="s">
        <v>1407</v>
      </c>
    </row>
    <row r="178" spans="1:5" x14ac:dyDescent="0.25">
      <c r="A178" t="s">
        <v>546</v>
      </c>
      <c r="B178" s="10" t="s">
        <v>289</v>
      </c>
      <c r="C178" t="s">
        <v>457</v>
      </c>
    </row>
    <row r="179" spans="1:5" x14ac:dyDescent="0.25">
      <c r="B179" s="10" t="s">
        <v>290</v>
      </c>
      <c r="C179" s="10" t="s">
        <v>290</v>
      </c>
    </row>
    <row r="180" spans="1:5" x14ac:dyDescent="0.25">
      <c r="A180" t="s">
        <v>1738</v>
      </c>
      <c r="B180" s="10" t="s">
        <v>1227</v>
      </c>
      <c r="C180" s="10" t="s">
        <v>931</v>
      </c>
      <c r="D180" s="10" t="s">
        <v>618</v>
      </c>
    </row>
    <row r="181" spans="1:5" x14ac:dyDescent="0.25">
      <c r="B181" t="s">
        <v>153</v>
      </c>
      <c r="C181" t="s">
        <v>153</v>
      </c>
    </row>
    <row r="182" spans="1:5" x14ac:dyDescent="0.25">
      <c r="A182" t="s">
        <v>519</v>
      </c>
      <c r="B182" s="10" t="s">
        <v>159</v>
      </c>
      <c r="C182" t="s">
        <v>139</v>
      </c>
      <c r="D182" t="s">
        <v>513</v>
      </c>
      <c r="E182" t="s">
        <v>1291</v>
      </c>
    </row>
    <row r="183" spans="1:5" x14ac:dyDescent="0.25">
      <c r="B183" t="s">
        <v>144</v>
      </c>
      <c r="C183" t="s">
        <v>144</v>
      </c>
      <c r="D183" t="s">
        <v>706</v>
      </c>
    </row>
    <row r="184" spans="1:5" x14ac:dyDescent="0.25">
      <c r="B184" s="10" t="s">
        <v>816</v>
      </c>
      <c r="C184" t="s">
        <v>817</v>
      </c>
    </row>
    <row r="185" spans="1:5" x14ac:dyDescent="0.25">
      <c r="B185" s="10" t="s">
        <v>555</v>
      </c>
      <c r="C185" t="s">
        <v>556</v>
      </c>
      <c r="D185" t="s">
        <v>620</v>
      </c>
    </row>
    <row r="186" spans="1:5" x14ac:dyDescent="0.25">
      <c r="A186" t="s">
        <v>522</v>
      </c>
      <c r="B186" s="10" t="s">
        <v>224</v>
      </c>
      <c r="C186" t="s">
        <v>226</v>
      </c>
    </row>
    <row r="187" spans="1:5" x14ac:dyDescent="0.25">
      <c r="B187" s="10" t="s">
        <v>766</v>
      </c>
      <c r="C187" t="s">
        <v>767</v>
      </c>
    </row>
    <row r="188" spans="1:5" x14ac:dyDescent="0.25">
      <c r="B188" s="10" t="s">
        <v>327</v>
      </c>
      <c r="C188" t="s">
        <v>328</v>
      </c>
    </row>
    <row r="189" spans="1:5" x14ac:dyDescent="0.25">
      <c r="B189" t="s">
        <v>242</v>
      </c>
      <c r="C189" t="s">
        <v>243</v>
      </c>
    </row>
    <row r="194" spans="1:4" x14ac:dyDescent="0.25">
      <c r="A194" t="s">
        <v>1633</v>
      </c>
      <c r="B194" t="s">
        <v>474</v>
      </c>
    </row>
    <row r="195" spans="1:4" x14ac:dyDescent="0.25">
      <c r="B195" t="s">
        <v>465</v>
      </c>
    </row>
    <row r="196" spans="1:4" x14ac:dyDescent="0.25">
      <c r="B196" t="s">
        <v>662</v>
      </c>
    </row>
    <row r="197" spans="1:4" x14ac:dyDescent="0.25">
      <c r="B197" t="s">
        <v>469</v>
      </c>
    </row>
    <row r="198" spans="1:4" x14ac:dyDescent="0.25">
      <c r="B198" t="s">
        <v>661</v>
      </c>
    </row>
    <row r="199" spans="1:4" x14ac:dyDescent="0.25">
      <c r="B199" t="s">
        <v>462</v>
      </c>
    </row>
    <row r="200" spans="1:4" x14ac:dyDescent="0.25">
      <c r="B200" t="s">
        <v>468</v>
      </c>
    </row>
    <row r="201" spans="1:4" x14ac:dyDescent="0.25">
      <c r="B201" t="s">
        <v>467</v>
      </c>
    </row>
    <row r="202" spans="1:4" x14ac:dyDescent="0.25">
      <c r="B202" t="s">
        <v>473</v>
      </c>
    </row>
    <row r="203" spans="1:4" x14ac:dyDescent="0.25">
      <c r="B203" t="s">
        <v>463</v>
      </c>
      <c r="D203" t="s">
        <v>470</v>
      </c>
    </row>
    <row r="204" spans="1:4" x14ac:dyDescent="0.25">
      <c r="B204" t="s">
        <v>466</v>
      </c>
      <c r="D204" t="s">
        <v>471</v>
      </c>
    </row>
    <row r="205" spans="1:4" x14ac:dyDescent="0.25">
      <c r="B205" t="s">
        <v>464</v>
      </c>
    </row>
    <row r="206" spans="1:4" x14ac:dyDescent="0.25">
      <c r="B206" t="s">
        <v>472</v>
      </c>
    </row>
  </sheetData>
  <sortState xmlns:xlrd2="http://schemas.microsoft.com/office/spreadsheetml/2017/richdata2" ref="B194:B205">
    <sortCondition ref="B194"/>
  </sortState>
  <mergeCells count="1">
    <mergeCell ref="E156:E157"/>
  </mergeCells>
  <pageMargins left="0.7" right="0.7" top="0.75" bottom="0.75" header="0.3" footer="0.3"/>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3F09-0965-42B1-BA32-176EA5ECB0C2}">
  <dimension ref="A1:O156"/>
  <sheetViews>
    <sheetView workbookViewId="0">
      <pane ySplit="1" topLeftCell="A2" activePane="bottomLeft" state="frozen"/>
      <selection activeCell="C1" sqref="C1"/>
      <selection pane="bottomLeft" activeCell="O157" sqref="O157"/>
    </sheetView>
  </sheetViews>
  <sheetFormatPr defaultRowHeight="15" x14ac:dyDescent="0.25"/>
  <cols>
    <col min="1" max="1" width="10.140625" customWidth="1"/>
    <col min="2" max="2" width="12" customWidth="1"/>
    <col min="3" max="3" width="13.140625" customWidth="1"/>
    <col min="4" max="4" width="13.28515625" bestFit="1" customWidth="1"/>
    <col min="5" max="5" width="13.28515625" customWidth="1"/>
    <col min="7" max="7" width="14.28515625" customWidth="1"/>
    <col min="8" max="8" width="17.85546875" bestFit="1" customWidth="1"/>
    <col min="9" max="9" width="10.140625" customWidth="1"/>
    <col min="11" max="11" width="10.5703125" customWidth="1"/>
    <col min="12" max="12" width="6.5703125" customWidth="1"/>
  </cols>
  <sheetData>
    <row r="1" spans="1:15" s="67" customFormat="1" ht="75" x14ac:dyDescent="0.25">
      <c r="A1" s="67" t="s">
        <v>2066</v>
      </c>
      <c r="B1" s="67" t="s">
        <v>2060</v>
      </c>
      <c r="C1" s="67" t="s">
        <v>5</v>
      </c>
      <c r="D1" s="67" t="s">
        <v>6</v>
      </c>
      <c r="E1" s="67" t="s">
        <v>2105</v>
      </c>
      <c r="F1" s="67" t="s">
        <v>2067</v>
      </c>
      <c r="G1" s="67" t="s">
        <v>2068</v>
      </c>
      <c r="H1" s="67" t="s">
        <v>2061</v>
      </c>
      <c r="I1" s="67" t="s">
        <v>2062</v>
      </c>
      <c r="J1" s="67" t="s">
        <v>2063</v>
      </c>
      <c r="K1" s="67" t="s">
        <v>2064</v>
      </c>
      <c r="L1" s="67" t="s">
        <v>2065</v>
      </c>
      <c r="M1" s="73" t="s">
        <v>1904</v>
      </c>
      <c r="N1" s="73" t="s">
        <v>2567</v>
      </c>
      <c r="O1" s="73" t="s">
        <v>2568</v>
      </c>
    </row>
    <row r="2" spans="1:15" x14ac:dyDescent="0.25">
      <c r="A2">
        <v>1</v>
      </c>
      <c r="B2" t="s">
        <v>2069</v>
      </c>
      <c r="C2" t="s">
        <v>2070</v>
      </c>
      <c r="D2" t="s">
        <v>2071</v>
      </c>
      <c r="G2" t="s">
        <v>2072</v>
      </c>
      <c r="H2" t="s">
        <v>2073</v>
      </c>
      <c r="I2">
        <v>6</v>
      </c>
      <c r="J2">
        <v>1</v>
      </c>
      <c r="M2">
        <f>Tabella1[[#This Row],[Membri]]+Tabella1[[#This Row],[Famigli e servitori]]+Tabella1[[#This Row],[Preti]]</f>
        <v>6</v>
      </c>
    </row>
    <row r="3" spans="1:15" x14ac:dyDescent="0.25">
      <c r="A3">
        <v>2</v>
      </c>
      <c r="B3" t="s">
        <v>2074</v>
      </c>
      <c r="C3" t="s">
        <v>2075</v>
      </c>
      <c r="D3" t="s">
        <v>2076</v>
      </c>
      <c r="H3" t="s">
        <v>2073</v>
      </c>
      <c r="I3">
        <v>1</v>
      </c>
      <c r="J3">
        <v>1</v>
      </c>
      <c r="M3">
        <f>Tabella1[[#This Row],[Membri]]+Tabella1[[#This Row],[Famigli e servitori]]+Tabella1[[#This Row],[Preti]]</f>
        <v>1</v>
      </c>
    </row>
    <row r="4" spans="1:15" x14ac:dyDescent="0.25">
      <c r="A4">
        <v>3</v>
      </c>
      <c r="B4" t="s">
        <v>2077</v>
      </c>
      <c r="C4" t="s">
        <v>1146</v>
      </c>
      <c r="D4" t="s">
        <v>2078</v>
      </c>
      <c r="G4" t="s">
        <v>2079</v>
      </c>
      <c r="H4" t="s">
        <v>2073</v>
      </c>
      <c r="I4">
        <v>3</v>
      </c>
      <c r="J4">
        <v>1</v>
      </c>
      <c r="M4">
        <f>Tabella1[[#This Row],[Membri]]+Tabella1[[#This Row],[Famigli e servitori]]+Tabella1[[#This Row],[Preti]]</f>
        <v>3</v>
      </c>
    </row>
    <row r="5" spans="1:15" x14ac:dyDescent="0.25">
      <c r="A5">
        <v>4</v>
      </c>
      <c r="B5" t="s">
        <v>2080</v>
      </c>
      <c r="C5" t="s">
        <v>2081</v>
      </c>
      <c r="D5" t="s">
        <v>2082</v>
      </c>
      <c r="H5" t="s">
        <v>2073</v>
      </c>
      <c r="I5">
        <v>5</v>
      </c>
      <c r="J5">
        <v>2</v>
      </c>
      <c r="M5">
        <f>Tabella1[[#This Row],[Membri]]+Tabella1[[#This Row],[Famigli e servitori]]+Tabella1[[#This Row],[Preti]]</f>
        <v>5</v>
      </c>
    </row>
    <row r="6" spans="1:15" x14ac:dyDescent="0.25">
      <c r="A6">
        <v>5</v>
      </c>
      <c r="B6" t="s">
        <v>2083</v>
      </c>
      <c r="C6" t="s">
        <v>2084</v>
      </c>
      <c r="D6" t="s">
        <v>2085</v>
      </c>
      <c r="H6" t="s">
        <v>2073</v>
      </c>
      <c r="I6">
        <v>6</v>
      </c>
      <c r="J6">
        <v>2</v>
      </c>
      <c r="M6">
        <f>Tabella1[[#This Row],[Membri]]+Tabella1[[#This Row],[Famigli e servitori]]+Tabella1[[#This Row],[Preti]]</f>
        <v>6</v>
      </c>
    </row>
    <row r="7" spans="1:15" x14ac:dyDescent="0.25">
      <c r="A7">
        <v>6</v>
      </c>
      <c r="B7" t="s">
        <v>2086</v>
      </c>
      <c r="C7" t="s">
        <v>2087</v>
      </c>
      <c r="D7" t="s">
        <v>2088</v>
      </c>
      <c r="H7" t="s">
        <v>2073</v>
      </c>
      <c r="I7">
        <v>4</v>
      </c>
      <c r="J7">
        <v>2</v>
      </c>
      <c r="K7">
        <v>1</v>
      </c>
      <c r="M7">
        <f>Tabella1[[#This Row],[Membri]]+Tabella1[[#This Row],[Famigli e servitori]]+Tabella1[[#This Row],[Preti]]</f>
        <v>5</v>
      </c>
    </row>
    <row r="8" spans="1:15" x14ac:dyDescent="0.25">
      <c r="A8">
        <v>7</v>
      </c>
      <c r="B8" t="s">
        <v>840</v>
      </c>
      <c r="C8" t="s">
        <v>1523</v>
      </c>
      <c r="D8" t="s">
        <v>2089</v>
      </c>
      <c r="H8" t="s">
        <v>2073</v>
      </c>
      <c r="I8">
        <v>12</v>
      </c>
      <c r="J8">
        <v>2</v>
      </c>
      <c r="K8">
        <v>1</v>
      </c>
      <c r="M8">
        <f>Tabella1[[#This Row],[Membri]]+Tabella1[[#This Row],[Famigli e servitori]]+Tabella1[[#This Row],[Preti]]</f>
        <v>13</v>
      </c>
    </row>
    <row r="9" spans="1:15" x14ac:dyDescent="0.25">
      <c r="A9">
        <v>8</v>
      </c>
      <c r="B9" t="s">
        <v>2090</v>
      </c>
      <c r="C9" t="s">
        <v>2091</v>
      </c>
      <c r="D9" t="s">
        <v>2092</v>
      </c>
      <c r="H9" t="s">
        <v>2073</v>
      </c>
      <c r="I9">
        <v>3</v>
      </c>
      <c r="J9">
        <v>2</v>
      </c>
      <c r="M9">
        <f>Tabella1[[#This Row],[Membri]]+Tabella1[[#This Row],[Famigli e servitori]]+Tabella1[[#This Row],[Preti]]</f>
        <v>3</v>
      </c>
    </row>
    <row r="10" spans="1:15" x14ac:dyDescent="0.25">
      <c r="A10">
        <v>9</v>
      </c>
      <c r="B10" t="s">
        <v>1548</v>
      </c>
      <c r="C10" t="s">
        <v>2093</v>
      </c>
      <c r="D10" t="s">
        <v>2088</v>
      </c>
      <c r="H10" t="s">
        <v>2073</v>
      </c>
      <c r="I10">
        <v>5</v>
      </c>
      <c r="J10">
        <v>2</v>
      </c>
      <c r="M10">
        <f>Tabella1[[#This Row],[Membri]]+Tabella1[[#This Row],[Famigli e servitori]]+Tabella1[[#This Row],[Preti]]</f>
        <v>5</v>
      </c>
    </row>
    <row r="11" spans="1:15" x14ac:dyDescent="0.25">
      <c r="A11">
        <v>10</v>
      </c>
      <c r="B11" t="s">
        <v>2094</v>
      </c>
      <c r="C11" t="s">
        <v>2084</v>
      </c>
      <c r="D11" t="s">
        <v>2095</v>
      </c>
      <c r="H11" t="s">
        <v>2073</v>
      </c>
      <c r="I11">
        <v>7</v>
      </c>
      <c r="J11">
        <v>3</v>
      </c>
      <c r="M11">
        <f>Tabella1[[#This Row],[Membri]]+Tabella1[[#This Row],[Famigli e servitori]]+Tabella1[[#This Row],[Preti]]</f>
        <v>7</v>
      </c>
    </row>
    <row r="12" spans="1:15" x14ac:dyDescent="0.25">
      <c r="A12">
        <v>11</v>
      </c>
      <c r="B12" t="s">
        <v>2096</v>
      </c>
      <c r="C12" t="s">
        <v>2091</v>
      </c>
      <c r="D12" t="s">
        <v>2097</v>
      </c>
      <c r="H12" t="s">
        <v>2073</v>
      </c>
      <c r="I12">
        <v>3</v>
      </c>
      <c r="J12">
        <v>3</v>
      </c>
      <c r="M12">
        <f>Tabella1[[#This Row],[Membri]]+Tabella1[[#This Row],[Famigli e servitori]]+Tabella1[[#This Row],[Preti]]</f>
        <v>3</v>
      </c>
    </row>
    <row r="13" spans="1:15" x14ac:dyDescent="0.25">
      <c r="A13">
        <v>12</v>
      </c>
      <c r="B13" t="s">
        <v>2098</v>
      </c>
      <c r="C13" t="s">
        <v>1278</v>
      </c>
      <c r="D13" t="s">
        <v>2099</v>
      </c>
      <c r="H13" t="s">
        <v>2073</v>
      </c>
      <c r="I13">
        <v>1</v>
      </c>
      <c r="J13">
        <v>3</v>
      </c>
      <c r="M13">
        <f>Tabella1[[#This Row],[Membri]]+Tabella1[[#This Row],[Famigli e servitori]]+Tabella1[[#This Row],[Preti]]</f>
        <v>1</v>
      </c>
    </row>
    <row r="14" spans="1:15" x14ac:dyDescent="0.25">
      <c r="A14">
        <v>13</v>
      </c>
      <c r="B14" t="s">
        <v>2100</v>
      </c>
      <c r="C14" t="s">
        <v>1278</v>
      </c>
      <c r="D14" t="s">
        <v>2101</v>
      </c>
      <c r="H14" t="s">
        <v>2073</v>
      </c>
      <c r="I14">
        <v>3</v>
      </c>
      <c r="J14">
        <v>3</v>
      </c>
      <c r="M14">
        <f>Tabella1[[#This Row],[Membri]]+Tabella1[[#This Row],[Famigli e servitori]]+Tabella1[[#This Row],[Preti]]</f>
        <v>3</v>
      </c>
    </row>
    <row r="15" spans="1:15" x14ac:dyDescent="0.25">
      <c r="A15">
        <v>14</v>
      </c>
      <c r="B15" t="s">
        <v>2102</v>
      </c>
      <c r="C15" t="s">
        <v>2103</v>
      </c>
      <c r="D15" t="s">
        <v>2104</v>
      </c>
      <c r="E15" t="s">
        <v>2106</v>
      </c>
      <c r="H15" t="s">
        <v>2073</v>
      </c>
      <c r="I15">
        <v>4</v>
      </c>
      <c r="J15">
        <v>3</v>
      </c>
      <c r="K15">
        <v>1</v>
      </c>
      <c r="M15">
        <f>Tabella1[[#This Row],[Membri]]+Tabella1[[#This Row],[Famigli e servitori]]+Tabella1[[#This Row],[Preti]]</f>
        <v>5</v>
      </c>
    </row>
    <row r="16" spans="1:15" x14ac:dyDescent="0.25">
      <c r="A16">
        <v>15</v>
      </c>
      <c r="B16" t="s">
        <v>1173</v>
      </c>
      <c r="C16" t="s">
        <v>68</v>
      </c>
      <c r="D16" t="s">
        <v>2107</v>
      </c>
      <c r="F16" t="s">
        <v>2108</v>
      </c>
      <c r="H16" t="s">
        <v>2073</v>
      </c>
      <c r="I16">
        <v>1</v>
      </c>
      <c r="J16">
        <v>3</v>
      </c>
      <c r="K16">
        <v>2</v>
      </c>
      <c r="M16">
        <f>Tabella1[[#This Row],[Membri]]+Tabella1[[#This Row],[Famigli e servitori]]+Tabella1[[#This Row],[Preti]]</f>
        <v>3</v>
      </c>
    </row>
    <row r="17" spans="1:13" x14ac:dyDescent="0.25">
      <c r="A17">
        <v>16</v>
      </c>
      <c r="B17" t="s">
        <v>2109</v>
      </c>
      <c r="C17" t="s">
        <v>2110</v>
      </c>
      <c r="D17" t="s">
        <v>2095</v>
      </c>
      <c r="H17" t="s">
        <v>2073</v>
      </c>
      <c r="I17">
        <v>9</v>
      </c>
      <c r="J17">
        <v>3</v>
      </c>
      <c r="K17">
        <v>1</v>
      </c>
      <c r="M17">
        <f>Tabella1[[#This Row],[Membri]]+Tabella1[[#This Row],[Famigli e servitori]]+Tabella1[[#This Row],[Preti]]</f>
        <v>10</v>
      </c>
    </row>
    <row r="18" spans="1:13" x14ac:dyDescent="0.25">
      <c r="A18">
        <v>17</v>
      </c>
      <c r="B18" t="s">
        <v>2111</v>
      </c>
      <c r="C18" t="s">
        <v>68</v>
      </c>
      <c r="D18" t="s">
        <v>2112</v>
      </c>
      <c r="H18" t="s">
        <v>2073</v>
      </c>
      <c r="I18">
        <v>7</v>
      </c>
      <c r="J18">
        <v>4</v>
      </c>
      <c r="K18">
        <v>1</v>
      </c>
      <c r="M18">
        <f>Tabella1[[#This Row],[Membri]]+Tabella1[[#This Row],[Famigli e servitori]]+Tabella1[[#This Row],[Preti]]</f>
        <v>8</v>
      </c>
    </row>
    <row r="19" spans="1:13" x14ac:dyDescent="0.25">
      <c r="A19">
        <v>18</v>
      </c>
      <c r="B19" t="s">
        <v>2098</v>
      </c>
      <c r="C19" t="s">
        <v>2113</v>
      </c>
      <c r="D19" t="s">
        <v>68</v>
      </c>
      <c r="H19" t="s">
        <v>2073</v>
      </c>
      <c r="I19">
        <v>4</v>
      </c>
      <c r="J19">
        <v>4</v>
      </c>
      <c r="M19">
        <f>Tabella1[[#This Row],[Membri]]+Tabella1[[#This Row],[Famigli e servitori]]+Tabella1[[#This Row],[Preti]]</f>
        <v>4</v>
      </c>
    </row>
    <row r="20" spans="1:13" x14ac:dyDescent="0.25">
      <c r="A20">
        <v>19</v>
      </c>
      <c r="B20" t="s">
        <v>2114</v>
      </c>
      <c r="C20" t="s">
        <v>1523</v>
      </c>
      <c r="D20" t="s">
        <v>2115</v>
      </c>
      <c r="G20" t="s">
        <v>2116</v>
      </c>
      <c r="H20" t="s">
        <v>2073</v>
      </c>
      <c r="I20">
        <v>3</v>
      </c>
      <c r="J20">
        <v>4</v>
      </c>
      <c r="M20">
        <f>Tabella1[[#This Row],[Membri]]+Tabella1[[#This Row],[Famigli e servitori]]+Tabella1[[#This Row],[Preti]]</f>
        <v>3</v>
      </c>
    </row>
    <row r="21" spans="1:13" x14ac:dyDescent="0.25">
      <c r="A21">
        <v>20</v>
      </c>
      <c r="B21" t="s">
        <v>2117</v>
      </c>
      <c r="C21" t="s">
        <v>2118</v>
      </c>
      <c r="D21" t="s">
        <v>2104</v>
      </c>
      <c r="H21" t="s">
        <v>2073</v>
      </c>
      <c r="I21">
        <v>4</v>
      </c>
      <c r="J21">
        <v>4</v>
      </c>
      <c r="M21">
        <f>Tabella1[[#This Row],[Membri]]+Tabella1[[#This Row],[Famigli e servitori]]+Tabella1[[#This Row],[Preti]]</f>
        <v>4</v>
      </c>
    </row>
    <row r="22" spans="1:13" x14ac:dyDescent="0.25">
      <c r="A22">
        <v>21</v>
      </c>
      <c r="B22" t="s">
        <v>2119</v>
      </c>
      <c r="C22" t="s">
        <v>1278</v>
      </c>
      <c r="D22" t="s">
        <v>2088</v>
      </c>
      <c r="G22" t="s">
        <v>2120</v>
      </c>
      <c r="H22" t="s">
        <v>2073</v>
      </c>
      <c r="I22">
        <v>7</v>
      </c>
      <c r="J22">
        <v>4</v>
      </c>
      <c r="M22">
        <f>Tabella1[[#This Row],[Membri]]+Tabella1[[#This Row],[Famigli e servitori]]+Tabella1[[#This Row],[Preti]]</f>
        <v>7</v>
      </c>
    </row>
    <row r="23" spans="1:13" x14ac:dyDescent="0.25">
      <c r="A23">
        <v>22</v>
      </c>
      <c r="B23" t="s">
        <v>2121</v>
      </c>
      <c r="C23" t="s">
        <v>1278</v>
      </c>
      <c r="D23" t="s">
        <v>2122</v>
      </c>
      <c r="H23" t="s">
        <v>2073</v>
      </c>
      <c r="I23">
        <v>14</v>
      </c>
      <c r="J23">
        <v>4</v>
      </c>
      <c r="K23">
        <v>2</v>
      </c>
      <c r="M23">
        <f>Tabella1[[#This Row],[Membri]]+Tabella1[[#This Row],[Famigli e servitori]]+Tabella1[[#This Row],[Preti]]</f>
        <v>16</v>
      </c>
    </row>
    <row r="24" spans="1:13" x14ac:dyDescent="0.25">
      <c r="A24">
        <v>23</v>
      </c>
      <c r="B24" t="s">
        <v>2123</v>
      </c>
      <c r="C24" t="s">
        <v>1523</v>
      </c>
      <c r="D24" t="s">
        <v>2124</v>
      </c>
      <c r="H24" t="s">
        <v>2073</v>
      </c>
      <c r="I24">
        <v>2</v>
      </c>
      <c r="J24">
        <v>5</v>
      </c>
      <c r="M24">
        <f>Tabella1[[#This Row],[Membri]]+Tabella1[[#This Row],[Famigli e servitori]]+Tabella1[[#This Row],[Preti]]</f>
        <v>2</v>
      </c>
    </row>
    <row r="25" spans="1:13" x14ac:dyDescent="0.25">
      <c r="A25">
        <v>24</v>
      </c>
      <c r="B25" t="s">
        <v>2126</v>
      </c>
      <c r="C25" t="s">
        <v>2125</v>
      </c>
      <c r="D25" t="s">
        <v>2122</v>
      </c>
      <c r="H25" t="s">
        <v>2073</v>
      </c>
      <c r="I25">
        <v>11</v>
      </c>
      <c r="J25">
        <v>5</v>
      </c>
      <c r="M25">
        <f>Tabella1[[#This Row],[Membri]]+Tabella1[[#This Row],[Famigli e servitori]]+Tabella1[[#This Row],[Preti]]</f>
        <v>11</v>
      </c>
    </row>
    <row r="26" spans="1:13" x14ac:dyDescent="0.25">
      <c r="A26">
        <v>25</v>
      </c>
      <c r="B26" t="s">
        <v>2127</v>
      </c>
      <c r="C26" t="s">
        <v>2128</v>
      </c>
      <c r="D26" t="s">
        <v>2071</v>
      </c>
      <c r="E26" t="s">
        <v>2129</v>
      </c>
      <c r="H26" t="s">
        <v>2073</v>
      </c>
      <c r="I26">
        <v>4</v>
      </c>
      <c r="J26">
        <v>5</v>
      </c>
      <c r="M26">
        <f>Tabella1[[#This Row],[Membri]]+Tabella1[[#This Row],[Famigli e servitori]]+Tabella1[[#This Row],[Preti]]</f>
        <v>4</v>
      </c>
    </row>
    <row r="27" spans="1:13" x14ac:dyDescent="0.25">
      <c r="A27">
        <v>26</v>
      </c>
      <c r="B27" t="s">
        <v>2130</v>
      </c>
      <c r="C27" t="s">
        <v>2132</v>
      </c>
      <c r="D27" t="s">
        <v>2101</v>
      </c>
      <c r="F27" t="s">
        <v>2131</v>
      </c>
      <c r="H27" t="s">
        <v>2073</v>
      </c>
      <c r="I27">
        <v>1</v>
      </c>
      <c r="J27">
        <v>5</v>
      </c>
      <c r="M27">
        <f>Tabella1[[#This Row],[Membri]]+Tabella1[[#This Row],[Famigli e servitori]]+Tabella1[[#This Row],[Preti]]</f>
        <v>1</v>
      </c>
    </row>
    <row r="28" spans="1:13" x14ac:dyDescent="0.25">
      <c r="A28">
        <v>27</v>
      </c>
      <c r="B28" t="s">
        <v>2098</v>
      </c>
      <c r="C28" t="s">
        <v>2084</v>
      </c>
      <c r="D28" t="s">
        <v>2133</v>
      </c>
      <c r="H28" t="s">
        <v>2073</v>
      </c>
      <c r="I28">
        <v>5</v>
      </c>
      <c r="J28">
        <v>5</v>
      </c>
      <c r="K28">
        <v>1</v>
      </c>
      <c r="M28">
        <f>Tabella1[[#This Row],[Membri]]+Tabella1[[#This Row],[Famigli e servitori]]+Tabella1[[#This Row],[Preti]]</f>
        <v>6</v>
      </c>
    </row>
    <row r="29" spans="1:13" x14ac:dyDescent="0.25">
      <c r="A29">
        <v>28</v>
      </c>
      <c r="B29" t="s">
        <v>2134</v>
      </c>
      <c r="C29" t="s">
        <v>2135</v>
      </c>
      <c r="D29" t="s">
        <v>2136</v>
      </c>
      <c r="H29" t="s">
        <v>2073</v>
      </c>
      <c r="I29">
        <v>6</v>
      </c>
      <c r="J29">
        <v>5</v>
      </c>
      <c r="K29">
        <v>1</v>
      </c>
      <c r="M29">
        <f>Tabella1[[#This Row],[Membri]]+Tabella1[[#This Row],[Famigli e servitori]]+Tabella1[[#This Row],[Preti]]</f>
        <v>7</v>
      </c>
    </row>
    <row r="30" spans="1:13" x14ac:dyDescent="0.25">
      <c r="A30">
        <v>29</v>
      </c>
      <c r="B30" t="s">
        <v>2137</v>
      </c>
      <c r="C30" t="s">
        <v>2093</v>
      </c>
      <c r="D30" t="s">
        <v>2101</v>
      </c>
      <c r="H30" t="s">
        <v>2073</v>
      </c>
      <c r="I30">
        <v>4</v>
      </c>
      <c r="J30">
        <v>5</v>
      </c>
      <c r="K30">
        <v>0</v>
      </c>
      <c r="M30">
        <f>Tabella1[[#This Row],[Membri]]+Tabella1[[#This Row],[Famigli e servitori]]+Tabella1[[#This Row],[Preti]]</f>
        <v>4</v>
      </c>
    </row>
    <row r="31" spans="1:13" x14ac:dyDescent="0.25">
      <c r="A31">
        <v>30</v>
      </c>
      <c r="B31" t="s">
        <v>2138</v>
      </c>
      <c r="C31" t="s">
        <v>2139</v>
      </c>
      <c r="D31" t="s">
        <v>1416</v>
      </c>
      <c r="H31" t="s">
        <v>2073</v>
      </c>
      <c r="I31">
        <v>3</v>
      </c>
      <c r="J31">
        <v>5</v>
      </c>
      <c r="M31">
        <f>Tabella1[[#This Row],[Membri]]+Tabella1[[#This Row],[Famigli e servitori]]+Tabella1[[#This Row],[Preti]]</f>
        <v>3</v>
      </c>
    </row>
    <row r="32" spans="1:13" x14ac:dyDescent="0.25">
      <c r="A32">
        <v>31</v>
      </c>
      <c r="B32" t="s">
        <v>2140</v>
      </c>
      <c r="C32" t="s">
        <v>2141</v>
      </c>
      <c r="D32" t="s">
        <v>2142</v>
      </c>
      <c r="E32" t="s">
        <v>2143</v>
      </c>
      <c r="H32" t="s">
        <v>2073</v>
      </c>
      <c r="I32">
        <v>8</v>
      </c>
      <c r="J32">
        <v>6</v>
      </c>
      <c r="M32">
        <f>Tabella1[[#This Row],[Membri]]+Tabella1[[#This Row],[Famigli e servitori]]+Tabella1[[#This Row],[Preti]]</f>
        <v>8</v>
      </c>
    </row>
    <row r="33" spans="1:13" x14ac:dyDescent="0.25">
      <c r="A33">
        <v>32</v>
      </c>
      <c r="B33" t="s">
        <v>2144</v>
      </c>
      <c r="C33" t="s">
        <v>2145</v>
      </c>
      <c r="D33" t="s">
        <v>2146</v>
      </c>
      <c r="H33" t="s">
        <v>2073</v>
      </c>
      <c r="I33">
        <v>5</v>
      </c>
      <c r="J33">
        <v>6</v>
      </c>
      <c r="K33">
        <v>1</v>
      </c>
      <c r="M33">
        <f>Tabella1[[#This Row],[Membri]]+Tabella1[[#This Row],[Famigli e servitori]]+Tabella1[[#This Row],[Preti]]</f>
        <v>6</v>
      </c>
    </row>
    <row r="34" spans="1:13" x14ac:dyDescent="0.25">
      <c r="A34">
        <v>33</v>
      </c>
      <c r="B34" t="s">
        <v>2147</v>
      </c>
      <c r="C34" t="s">
        <v>2093</v>
      </c>
      <c r="D34" t="s">
        <v>2107</v>
      </c>
      <c r="H34" t="s">
        <v>2073</v>
      </c>
      <c r="I34">
        <v>4</v>
      </c>
      <c r="J34">
        <v>6</v>
      </c>
      <c r="M34">
        <f>Tabella1[[#This Row],[Membri]]+Tabella1[[#This Row],[Famigli e servitori]]+Tabella1[[#This Row],[Preti]]</f>
        <v>4</v>
      </c>
    </row>
    <row r="35" spans="1:13" x14ac:dyDescent="0.25">
      <c r="A35">
        <v>34</v>
      </c>
      <c r="B35" t="s">
        <v>2149</v>
      </c>
      <c r="C35" t="s">
        <v>2135</v>
      </c>
      <c r="D35" t="s">
        <v>2148</v>
      </c>
      <c r="H35" t="s">
        <v>2073</v>
      </c>
      <c r="I35">
        <v>4</v>
      </c>
      <c r="J35">
        <v>6</v>
      </c>
      <c r="M35">
        <f>Tabella1[[#This Row],[Membri]]+Tabella1[[#This Row],[Famigli e servitori]]+Tabella1[[#This Row],[Preti]]</f>
        <v>4</v>
      </c>
    </row>
    <row r="36" spans="1:13" x14ac:dyDescent="0.25">
      <c r="A36">
        <v>35</v>
      </c>
      <c r="B36" t="s">
        <v>2150</v>
      </c>
      <c r="C36" t="s">
        <v>2278</v>
      </c>
      <c r="D36" t="s">
        <v>2151</v>
      </c>
      <c r="H36" t="s">
        <v>2073</v>
      </c>
      <c r="I36">
        <v>3</v>
      </c>
      <c r="J36">
        <v>6</v>
      </c>
      <c r="M36">
        <f>Tabella1[[#This Row],[Membri]]+Tabella1[[#This Row],[Famigli e servitori]]+Tabella1[[#This Row],[Preti]]</f>
        <v>3</v>
      </c>
    </row>
    <row r="37" spans="1:13" x14ac:dyDescent="0.25">
      <c r="A37">
        <v>36</v>
      </c>
      <c r="B37" t="s">
        <v>2152</v>
      </c>
      <c r="C37" t="s">
        <v>2153</v>
      </c>
      <c r="D37" t="s">
        <v>2091</v>
      </c>
      <c r="H37" t="s">
        <v>2073</v>
      </c>
      <c r="I37">
        <v>2</v>
      </c>
      <c r="J37">
        <v>6</v>
      </c>
      <c r="M37">
        <f>Tabella1[[#This Row],[Membri]]+Tabella1[[#This Row],[Famigli e servitori]]+Tabella1[[#This Row],[Preti]]</f>
        <v>2</v>
      </c>
    </row>
    <row r="38" spans="1:13" x14ac:dyDescent="0.25">
      <c r="A38">
        <v>37</v>
      </c>
      <c r="B38" t="s">
        <v>755</v>
      </c>
      <c r="C38" t="s">
        <v>2154</v>
      </c>
      <c r="D38" t="s">
        <v>2071</v>
      </c>
      <c r="H38" t="s">
        <v>2073</v>
      </c>
      <c r="I38">
        <v>3</v>
      </c>
      <c r="J38">
        <v>6</v>
      </c>
      <c r="M38">
        <f>Tabella1[[#This Row],[Membri]]+Tabella1[[#This Row],[Famigli e servitori]]+Tabella1[[#This Row],[Preti]]</f>
        <v>3</v>
      </c>
    </row>
    <row r="39" spans="1:13" x14ac:dyDescent="0.25">
      <c r="A39">
        <v>38</v>
      </c>
      <c r="B39" t="s">
        <v>2155</v>
      </c>
      <c r="C39" t="s">
        <v>2156</v>
      </c>
      <c r="D39" t="s">
        <v>2135</v>
      </c>
      <c r="G39" t="s">
        <v>2157</v>
      </c>
      <c r="H39" t="s">
        <v>2073</v>
      </c>
      <c r="I39">
        <v>1</v>
      </c>
      <c r="J39">
        <v>6</v>
      </c>
      <c r="M39">
        <f>Tabella1[[#This Row],[Membri]]+Tabella1[[#This Row],[Famigli e servitori]]+Tabella1[[#This Row],[Preti]]</f>
        <v>1</v>
      </c>
    </row>
    <row r="40" spans="1:13" x14ac:dyDescent="0.25">
      <c r="A40">
        <v>39</v>
      </c>
      <c r="B40" t="s">
        <v>2158</v>
      </c>
      <c r="C40" t="s">
        <v>2160</v>
      </c>
      <c r="D40" t="s">
        <v>2088</v>
      </c>
      <c r="G40" t="s">
        <v>2159</v>
      </c>
      <c r="H40" t="s">
        <v>2073</v>
      </c>
      <c r="I40">
        <v>6</v>
      </c>
      <c r="J40" s="42" t="s">
        <v>1947</v>
      </c>
      <c r="K40">
        <v>1</v>
      </c>
      <c r="M40">
        <f>Tabella1[[#This Row],[Membri]]+Tabella1[[#This Row],[Famigli e servitori]]+Tabella1[[#This Row],[Preti]]</f>
        <v>7</v>
      </c>
    </row>
    <row r="41" spans="1:13" x14ac:dyDescent="0.25">
      <c r="A41">
        <v>40</v>
      </c>
      <c r="B41" t="s">
        <v>2161</v>
      </c>
      <c r="C41" t="s">
        <v>2162</v>
      </c>
      <c r="D41" t="s">
        <v>2101</v>
      </c>
      <c r="H41" t="s">
        <v>2073</v>
      </c>
      <c r="I41">
        <v>1</v>
      </c>
      <c r="J41">
        <v>7</v>
      </c>
      <c r="M41">
        <f>Tabella1[[#This Row],[Membri]]+Tabella1[[#This Row],[Famigli e servitori]]+Tabella1[[#This Row],[Preti]]</f>
        <v>1</v>
      </c>
    </row>
    <row r="42" spans="1:13" x14ac:dyDescent="0.25">
      <c r="A42">
        <v>41</v>
      </c>
      <c r="B42" t="s">
        <v>2163</v>
      </c>
      <c r="C42" t="s">
        <v>2164</v>
      </c>
      <c r="D42" t="s">
        <v>2095</v>
      </c>
      <c r="H42" t="s">
        <v>2073</v>
      </c>
      <c r="I42">
        <v>6</v>
      </c>
      <c r="J42">
        <v>7</v>
      </c>
      <c r="M42">
        <f>Tabella1[[#This Row],[Membri]]+Tabella1[[#This Row],[Famigli e servitori]]+Tabella1[[#This Row],[Preti]]</f>
        <v>6</v>
      </c>
    </row>
    <row r="43" spans="1:13" x14ac:dyDescent="0.25">
      <c r="A43">
        <v>42</v>
      </c>
      <c r="B43" t="s">
        <v>2165</v>
      </c>
      <c r="C43" t="s">
        <v>2162</v>
      </c>
      <c r="D43" t="s">
        <v>2071</v>
      </c>
      <c r="H43" t="s">
        <v>2073</v>
      </c>
      <c r="I43">
        <v>3</v>
      </c>
      <c r="J43">
        <v>7</v>
      </c>
      <c r="M43">
        <f>Tabella1[[#This Row],[Membri]]+Tabella1[[#This Row],[Famigli e servitori]]+Tabella1[[#This Row],[Preti]]</f>
        <v>3</v>
      </c>
    </row>
    <row r="44" spans="1:13" x14ac:dyDescent="0.25">
      <c r="A44">
        <v>43</v>
      </c>
      <c r="B44" t="s">
        <v>2167</v>
      </c>
      <c r="C44" t="s">
        <v>2091</v>
      </c>
      <c r="D44" t="s">
        <v>2166</v>
      </c>
      <c r="H44" t="s">
        <v>2073</v>
      </c>
      <c r="I44">
        <v>8</v>
      </c>
      <c r="J44">
        <v>7</v>
      </c>
      <c r="M44">
        <f>Tabella1[[#This Row],[Membri]]+Tabella1[[#This Row],[Famigli e servitori]]+Tabella1[[#This Row],[Preti]]</f>
        <v>8</v>
      </c>
    </row>
    <row r="45" spans="1:13" x14ac:dyDescent="0.25">
      <c r="A45">
        <v>44</v>
      </c>
      <c r="B45" t="s">
        <v>2167</v>
      </c>
      <c r="C45" t="s">
        <v>80</v>
      </c>
      <c r="D45" t="s">
        <v>2166</v>
      </c>
      <c r="H45" t="s">
        <v>2073</v>
      </c>
      <c r="I45">
        <v>4</v>
      </c>
      <c r="J45">
        <v>7</v>
      </c>
      <c r="K45">
        <v>0</v>
      </c>
      <c r="M45">
        <f>Tabella1[[#This Row],[Membri]]+Tabella1[[#This Row],[Famigli e servitori]]+Tabella1[[#This Row],[Preti]]</f>
        <v>4</v>
      </c>
    </row>
    <row r="46" spans="1:13" x14ac:dyDescent="0.25">
      <c r="A46">
        <v>45</v>
      </c>
      <c r="B46" t="s">
        <v>2168</v>
      </c>
      <c r="C46" t="s">
        <v>2169</v>
      </c>
      <c r="D46" t="s">
        <v>2171</v>
      </c>
      <c r="F46" t="s">
        <v>2170</v>
      </c>
      <c r="H46" t="s">
        <v>2073</v>
      </c>
      <c r="I46">
        <v>4</v>
      </c>
      <c r="J46">
        <v>7</v>
      </c>
      <c r="K46">
        <v>2</v>
      </c>
      <c r="M46">
        <f>Tabella1[[#This Row],[Membri]]+Tabella1[[#This Row],[Famigli e servitori]]+Tabella1[[#This Row],[Preti]]</f>
        <v>6</v>
      </c>
    </row>
    <row r="47" spans="1:13" x14ac:dyDescent="0.25">
      <c r="A47">
        <v>46</v>
      </c>
      <c r="B47" t="s">
        <v>2172</v>
      </c>
      <c r="C47" t="s">
        <v>2084</v>
      </c>
      <c r="D47" t="s">
        <v>2173</v>
      </c>
      <c r="G47" t="s">
        <v>2174</v>
      </c>
      <c r="H47" t="s">
        <v>2073</v>
      </c>
      <c r="I47">
        <v>7</v>
      </c>
      <c r="J47">
        <v>7</v>
      </c>
      <c r="M47">
        <f>Tabella1[[#This Row],[Membri]]+Tabella1[[#This Row],[Famigli e servitori]]+Tabella1[[#This Row],[Preti]]</f>
        <v>7</v>
      </c>
    </row>
    <row r="48" spans="1:13" x14ac:dyDescent="0.25">
      <c r="A48">
        <v>47</v>
      </c>
      <c r="B48" t="s">
        <v>1131</v>
      </c>
      <c r="C48" t="s">
        <v>2175</v>
      </c>
      <c r="D48" t="s">
        <v>2166</v>
      </c>
      <c r="E48" t="s">
        <v>2176</v>
      </c>
      <c r="H48" t="s">
        <v>2073</v>
      </c>
      <c r="I48">
        <v>5</v>
      </c>
      <c r="J48">
        <v>8</v>
      </c>
      <c r="M48">
        <f>Tabella1[[#This Row],[Membri]]+Tabella1[[#This Row],[Famigli e servitori]]+Tabella1[[#This Row],[Preti]]</f>
        <v>5</v>
      </c>
    </row>
    <row r="49" spans="1:13" x14ac:dyDescent="0.25">
      <c r="A49">
        <v>48</v>
      </c>
      <c r="B49" t="s">
        <v>2161</v>
      </c>
      <c r="C49" t="s">
        <v>1278</v>
      </c>
      <c r="D49" t="s">
        <v>2177</v>
      </c>
      <c r="H49" t="s">
        <v>2073</v>
      </c>
      <c r="I49">
        <v>5</v>
      </c>
      <c r="J49">
        <v>8</v>
      </c>
      <c r="M49">
        <f>Tabella1[[#This Row],[Membri]]+Tabella1[[#This Row],[Famigli e servitori]]+Tabella1[[#This Row],[Preti]]</f>
        <v>5</v>
      </c>
    </row>
    <row r="50" spans="1:13" x14ac:dyDescent="0.25">
      <c r="A50">
        <v>49</v>
      </c>
      <c r="B50" t="s">
        <v>2178</v>
      </c>
      <c r="C50" t="s">
        <v>2179</v>
      </c>
      <c r="D50" t="s">
        <v>2136</v>
      </c>
      <c r="H50" t="s">
        <v>2073</v>
      </c>
      <c r="I50">
        <v>4</v>
      </c>
      <c r="J50">
        <v>8</v>
      </c>
      <c r="M50">
        <f>Tabella1[[#This Row],[Membri]]+Tabella1[[#This Row],[Famigli e servitori]]+Tabella1[[#This Row],[Preti]]</f>
        <v>4</v>
      </c>
    </row>
    <row r="51" spans="1:13" x14ac:dyDescent="0.25">
      <c r="A51">
        <v>50</v>
      </c>
      <c r="B51" t="s">
        <v>149</v>
      </c>
      <c r="C51" t="s">
        <v>2180</v>
      </c>
      <c r="D51" t="s">
        <v>2099</v>
      </c>
      <c r="H51" t="s">
        <v>2073</v>
      </c>
      <c r="I51">
        <v>4</v>
      </c>
      <c r="J51">
        <v>8</v>
      </c>
      <c r="M51">
        <f>Tabella1[[#This Row],[Membri]]+Tabella1[[#This Row],[Famigli e servitori]]+Tabella1[[#This Row],[Preti]]</f>
        <v>4</v>
      </c>
    </row>
    <row r="52" spans="1:13" x14ac:dyDescent="0.25">
      <c r="A52">
        <v>51</v>
      </c>
      <c r="B52" t="s">
        <v>2181</v>
      </c>
      <c r="C52" t="s">
        <v>1523</v>
      </c>
      <c r="D52" t="s">
        <v>2182</v>
      </c>
      <c r="H52" t="s">
        <v>2073</v>
      </c>
      <c r="I52">
        <v>1</v>
      </c>
      <c r="J52">
        <v>8</v>
      </c>
      <c r="M52">
        <f>Tabella1[[#This Row],[Membri]]+Tabella1[[#This Row],[Famigli e servitori]]+Tabella1[[#This Row],[Preti]]</f>
        <v>1</v>
      </c>
    </row>
    <row r="53" spans="1:13" x14ac:dyDescent="0.25">
      <c r="A53">
        <v>52</v>
      </c>
      <c r="B53" t="s">
        <v>2183</v>
      </c>
      <c r="C53" t="s">
        <v>2184</v>
      </c>
      <c r="D53" t="s">
        <v>2185</v>
      </c>
      <c r="H53" t="s">
        <v>2073</v>
      </c>
      <c r="I53">
        <v>7</v>
      </c>
      <c r="J53">
        <v>8</v>
      </c>
      <c r="M53">
        <f>Tabella1[[#This Row],[Membri]]+Tabella1[[#This Row],[Famigli e servitori]]+Tabella1[[#This Row],[Preti]]</f>
        <v>7</v>
      </c>
    </row>
    <row r="54" spans="1:13" x14ac:dyDescent="0.25">
      <c r="A54">
        <v>53</v>
      </c>
      <c r="B54" t="s">
        <v>2183</v>
      </c>
      <c r="C54" t="s">
        <v>80</v>
      </c>
      <c r="D54" t="s">
        <v>2185</v>
      </c>
      <c r="H54" t="s">
        <v>2073</v>
      </c>
      <c r="I54">
        <v>3</v>
      </c>
      <c r="J54">
        <v>8</v>
      </c>
      <c r="M54">
        <f>Tabella1[[#This Row],[Membri]]+Tabella1[[#This Row],[Famigli e servitori]]+Tabella1[[#This Row],[Preti]]</f>
        <v>3</v>
      </c>
    </row>
    <row r="55" spans="1:13" x14ac:dyDescent="0.25">
      <c r="A55">
        <v>54</v>
      </c>
      <c r="B55" t="s">
        <v>2186</v>
      </c>
      <c r="C55" t="s">
        <v>2156</v>
      </c>
      <c r="D55" t="s">
        <v>2136</v>
      </c>
      <c r="E55" t="s">
        <v>2187</v>
      </c>
      <c r="G55" t="s">
        <v>2174</v>
      </c>
      <c r="H55" t="s">
        <v>2073</v>
      </c>
      <c r="I55">
        <v>3</v>
      </c>
      <c r="J55">
        <v>8</v>
      </c>
      <c r="M55">
        <f>Tabella1[[#This Row],[Membri]]+Tabella1[[#This Row],[Famigli e servitori]]+Tabella1[[#This Row],[Preti]]</f>
        <v>3</v>
      </c>
    </row>
    <row r="56" spans="1:13" x14ac:dyDescent="0.25">
      <c r="A56">
        <v>55</v>
      </c>
      <c r="B56" t="s">
        <v>2188</v>
      </c>
      <c r="C56" t="s">
        <v>222</v>
      </c>
      <c r="D56" t="s">
        <v>2088</v>
      </c>
      <c r="E56" t="s">
        <v>2189</v>
      </c>
      <c r="H56" t="s">
        <v>2073</v>
      </c>
      <c r="I56">
        <v>5</v>
      </c>
      <c r="J56">
        <v>8</v>
      </c>
      <c r="M56">
        <f>Tabella1[[#This Row],[Membri]]+Tabella1[[#This Row],[Famigli e servitori]]+Tabella1[[#This Row],[Preti]]</f>
        <v>5</v>
      </c>
    </row>
    <row r="57" spans="1:13" x14ac:dyDescent="0.25">
      <c r="A57">
        <v>56</v>
      </c>
      <c r="B57" t="s">
        <v>2190</v>
      </c>
      <c r="C57" t="s">
        <v>2191</v>
      </c>
      <c r="D57" t="s">
        <v>2192</v>
      </c>
      <c r="E57" t="s">
        <v>100</v>
      </c>
      <c r="H57" t="s">
        <v>2073</v>
      </c>
      <c r="I57">
        <v>3</v>
      </c>
      <c r="J57">
        <v>9</v>
      </c>
      <c r="M57">
        <f>Tabella1[[#This Row],[Membri]]+Tabella1[[#This Row],[Famigli e servitori]]+Tabella1[[#This Row],[Preti]]</f>
        <v>3</v>
      </c>
    </row>
    <row r="58" spans="1:13" x14ac:dyDescent="0.25">
      <c r="A58">
        <v>57</v>
      </c>
      <c r="B58" t="s">
        <v>2193</v>
      </c>
      <c r="C58" t="s">
        <v>2180</v>
      </c>
      <c r="D58" t="s">
        <v>2076</v>
      </c>
      <c r="H58" t="s">
        <v>2073</v>
      </c>
      <c r="I58">
        <v>4</v>
      </c>
      <c r="J58">
        <v>9</v>
      </c>
      <c r="M58">
        <f>Tabella1[[#This Row],[Membri]]+Tabella1[[#This Row],[Famigli e servitori]]+Tabella1[[#This Row],[Preti]]</f>
        <v>4</v>
      </c>
    </row>
    <row r="59" spans="1:13" x14ac:dyDescent="0.25">
      <c r="A59">
        <v>58</v>
      </c>
      <c r="B59" t="s">
        <v>2194</v>
      </c>
      <c r="C59" t="s">
        <v>1523</v>
      </c>
      <c r="D59" t="s">
        <v>2195</v>
      </c>
      <c r="H59" t="s">
        <v>2073</v>
      </c>
      <c r="I59">
        <v>4</v>
      </c>
      <c r="J59">
        <v>9</v>
      </c>
      <c r="M59">
        <f>Tabella1[[#This Row],[Membri]]+Tabella1[[#This Row],[Famigli e servitori]]+Tabella1[[#This Row],[Preti]]</f>
        <v>4</v>
      </c>
    </row>
    <row r="60" spans="1:13" x14ac:dyDescent="0.25">
      <c r="A60">
        <v>59</v>
      </c>
      <c r="B60" t="s">
        <v>2196</v>
      </c>
      <c r="C60" t="s">
        <v>2118</v>
      </c>
      <c r="D60" t="s">
        <v>2095</v>
      </c>
      <c r="H60" t="s">
        <v>2073</v>
      </c>
      <c r="I60">
        <v>5</v>
      </c>
      <c r="J60">
        <v>9</v>
      </c>
      <c r="K60">
        <v>1</v>
      </c>
      <c r="M60">
        <f>Tabella1[[#This Row],[Membri]]+Tabella1[[#This Row],[Famigli e servitori]]+Tabella1[[#This Row],[Preti]]</f>
        <v>6</v>
      </c>
    </row>
    <row r="61" spans="1:13" x14ac:dyDescent="0.25">
      <c r="A61">
        <v>60</v>
      </c>
      <c r="B61" t="s">
        <v>1548</v>
      </c>
      <c r="C61" t="s">
        <v>2128</v>
      </c>
      <c r="D61" t="s">
        <v>2197</v>
      </c>
      <c r="E61" t="s">
        <v>417</v>
      </c>
      <c r="H61" t="s">
        <v>2073</v>
      </c>
      <c r="I61">
        <v>4</v>
      </c>
      <c r="J61">
        <v>9</v>
      </c>
      <c r="M61">
        <f>Tabella1[[#This Row],[Membri]]+Tabella1[[#This Row],[Famigli e servitori]]+Tabella1[[#This Row],[Preti]]</f>
        <v>4</v>
      </c>
    </row>
    <row r="62" spans="1:13" x14ac:dyDescent="0.25">
      <c r="A62">
        <v>61</v>
      </c>
      <c r="B62" t="s">
        <v>2198</v>
      </c>
      <c r="C62" t="s">
        <v>2199</v>
      </c>
      <c r="D62" t="s">
        <v>2081</v>
      </c>
      <c r="H62" t="s">
        <v>2073</v>
      </c>
      <c r="I62">
        <v>2</v>
      </c>
      <c r="J62">
        <v>9</v>
      </c>
      <c r="M62">
        <f>Tabella1[[#This Row],[Membri]]+Tabella1[[#This Row],[Famigli e servitori]]+Tabella1[[#This Row],[Preti]]</f>
        <v>2</v>
      </c>
    </row>
    <row r="63" spans="1:13" x14ac:dyDescent="0.25">
      <c r="A63">
        <v>62</v>
      </c>
      <c r="B63" t="s">
        <v>2200</v>
      </c>
      <c r="C63" t="s">
        <v>2201</v>
      </c>
      <c r="D63" t="s">
        <v>2088</v>
      </c>
      <c r="H63" t="s">
        <v>2073</v>
      </c>
      <c r="I63">
        <v>5</v>
      </c>
      <c r="J63">
        <v>9</v>
      </c>
      <c r="M63">
        <f>Tabella1[[#This Row],[Membri]]+Tabella1[[#This Row],[Famigli e servitori]]+Tabella1[[#This Row],[Preti]]</f>
        <v>5</v>
      </c>
    </row>
    <row r="64" spans="1:13" x14ac:dyDescent="0.25">
      <c r="A64">
        <v>63</v>
      </c>
      <c r="B64" t="s">
        <v>1548</v>
      </c>
      <c r="C64" t="s">
        <v>2203</v>
      </c>
      <c r="D64" t="s">
        <v>2099</v>
      </c>
      <c r="E64" t="s">
        <v>2204</v>
      </c>
      <c r="H64" t="s">
        <v>2202</v>
      </c>
      <c r="I64">
        <v>4</v>
      </c>
      <c r="J64">
        <v>9</v>
      </c>
      <c r="M64">
        <f>Tabella1[[#This Row],[Membri]]+Tabella1[[#This Row],[Famigli e servitori]]+Tabella1[[#This Row],[Preti]]</f>
        <v>4</v>
      </c>
    </row>
    <row r="65" spans="1:13" x14ac:dyDescent="0.25">
      <c r="A65">
        <v>64</v>
      </c>
      <c r="B65" t="s">
        <v>1548</v>
      </c>
      <c r="C65" t="s">
        <v>2075</v>
      </c>
      <c r="D65" t="s">
        <v>2205</v>
      </c>
      <c r="H65" t="s">
        <v>2202</v>
      </c>
      <c r="I65">
        <v>5</v>
      </c>
      <c r="J65">
        <v>10</v>
      </c>
      <c r="M65">
        <f>Tabella1[[#This Row],[Membri]]+Tabella1[[#This Row],[Famigli e servitori]]+Tabella1[[#This Row],[Preti]]</f>
        <v>5</v>
      </c>
    </row>
    <row r="66" spans="1:13" x14ac:dyDescent="0.25">
      <c r="A66">
        <v>65</v>
      </c>
      <c r="B66" t="s">
        <v>2206</v>
      </c>
      <c r="C66" t="s">
        <v>2207</v>
      </c>
      <c r="D66" t="s">
        <v>2099</v>
      </c>
      <c r="E66" t="s">
        <v>2208</v>
      </c>
      <c r="H66" t="s">
        <v>2202</v>
      </c>
      <c r="I66">
        <v>3</v>
      </c>
      <c r="J66">
        <v>10</v>
      </c>
      <c r="M66">
        <f>Tabella1[[#This Row],[Membri]]+Tabella1[[#This Row],[Famigli e servitori]]+Tabella1[[#This Row],[Preti]]</f>
        <v>3</v>
      </c>
    </row>
    <row r="67" spans="1:13" x14ac:dyDescent="0.25">
      <c r="A67">
        <v>66</v>
      </c>
      <c r="B67" t="s">
        <v>2190</v>
      </c>
      <c r="C67" t="s">
        <v>2209</v>
      </c>
      <c r="D67" t="s">
        <v>1278</v>
      </c>
      <c r="H67" t="s">
        <v>2202</v>
      </c>
      <c r="I67">
        <v>2</v>
      </c>
      <c r="J67">
        <v>10</v>
      </c>
      <c r="M67">
        <f>Tabella1[[#This Row],[Membri]]+Tabella1[[#This Row],[Famigli e servitori]]+Tabella1[[#This Row],[Preti]]</f>
        <v>2</v>
      </c>
    </row>
    <row r="68" spans="1:13" x14ac:dyDescent="0.25">
      <c r="A68">
        <v>67</v>
      </c>
      <c r="B68" t="s">
        <v>2210</v>
      </c>
      <c r="C68" t="s">
        <v>2091</v>
      </c>
      <c r="D68" t="s">
        <v>2092</v>
      </c>
      <c r="H68" t="s">
        <v>2202</v>
      </c>
      <c r="I68">
        <v>7</v>
      </c>
      <c r="J68">
        <v>10</v>
      </c>
      <c r="M68">
        <f>Tabella1[[#This Row],[Membri]]+Tabella1[[#This Row],[Famigli e servitori]]+Tabella1[[#This Row],[Preti]]</f>
        <v>7</v>
      </c>
    </row>
    <row r="69" spans="1:13" x14ac:dyDescent="0.25">
      <c r="A69">
        <v>68</v>
      </c>
      <c r="B69" t="s">
        <v>2211</v>
      </c>
      <c r="C69" t="s">
        <v>1416</v>
      </c>
      <c r="D69" t="s">
        <v>2084</v>
      </c>
      <c r="H69" t="s">
        <v>2202</v>
      </c>
      <c r="I69">
        <v>3</v>
      </c>
      <c r="J69">
        <v>10</v>
      </c>
      <c r="M69">
        <f>Tabella1[[#This Row],[Membri]]+Tabella1[[#This Row],[Famigli e servitori]]+Tabella1[[#This Row],[Preti]]</f>
        <v>3</v>
      </c>
    </row>
    <row r="70" spans="1:13" x14ac:dyDescent="0.25">
      <c r="A70">
        <v>69</v>
      </c>
      <c r="B70" t="s">
        <v>2391</v>
      </c>
      <c r="C70" t="s">
        <v>2113</v>
      </c>
      <c r="D70" t="s">
        <v>2212</v>
      </c>
      <c r="H70" t="s">
        <v>2202</v>
      </c>
      <c r="I70">
        <v>4</v>
      </c>
      <c r="J70">
        <v>10</v>
      </c>
      <c r="M70">
        <f>Tabella1[[#This Row],[Membri]]+Tabella1[[#This Row],[Famigli e servitori]]+Tabella1[[#This Row],[Preti]]</f>
        <v>4</v>
      </c>
    </row>
    <row r="71" spans="1:13" x14ac:dyDescent="0.25">
      <c r="A71">
        <v>70</v>
      </c>
      <c r="B71" t="s">
        <v>2213</v>
      </c>
      <c r="C71" t="s">
        <v>2156</v>
      </c>
      <c r="D71" t="s">
        <v>2071</v>
      </c>
      <c r="E71" t="s">
        <v>2214</v>
      </c>
      <c r="H71" t="s">
        <v>2202</v>
      </c>
      <c r="I71">
        <v>3</v>
      </c>
      <c r="J71">
        <v>10</v>
      </c>
      <c r="M71">
        <f>Tabella1[[#This Row],[Membri]]+Tabella1[[#This Row],[Famigli e servitori]]+Tabella1[[#This Row],[Preti]]</f>
        <v>3</v>
      </c>
    </row>
    <row r="72" spans="1:13" x14ac:dyDescent="0.25">
      <c r="A72">
        <v>71</v>
      </c>
      <c r="B72" t="s">
        <v>840</v>
      </c>
      <c r="C72" t="s">
        <v>2128</v>
      </c>
      <c r="D72" t="s">
        <v>2215</v>
      </c>
      <c r="E72" t="s">
        <v>2216</v>
      </c>
      <c r="H72" t="s">
        <v>2202</v>
      </c>
      <c r="I72">
        <v>3</v>
      </c>
      <c r="J72">
        <v>10</v>
      </c>
      <c r="M72">
        <f>Tabella1[[#This Row],[Membri]]+Tabella1[[#This Row],[Famigli e servitori]]+Tabella1[[#This Row],[Preti]]</f>
        <v>3</v>
      </c>
    </row>
    <row r="73" spans="1:13" x14ac:dyDescent="0.25">
      <c r="A73">
        <v>72</v>
      </c>
      <c r="B73" t="s">
        <v>2217</v>
      </c>
      <c r="C73" t="s">
        <v>2093</v>
      </c>
      <c r="D73" t="s">
        <v>2071</v>
      </c>
      <c r="H73" t="s">
        <v>2202</v>
      </c>
      <c r="I73">
        <v>5</v>
      </c>
      <c r="J73">
        <v>10</v>
      </c>
      <c r="M73">
        <f>Tabella1[[#This Row],[Membri]]+Tabella1[[#This Row],[Famigli e servitori]]+Tabella1[[#This Row],[Preti]]</f>
        <v>5</v>
      </c>
    </row>
    <row r="74" spans="1:13" x14ac:dyDescent="0.25">
      <c r="A74">
        <v>73</v>
      </c>
      <c r="B74" t="s">
        <v>2218</v>
      </c>
      <c r="C74" t="s">
        <v>2219</v>
      </c>
      <c r="D74" t="s">
        <v>2071</v>
      </c>
      <c r="E74" t="s">
        <v>2220</v>
      </c>
      <c r="H74" t="s">
        <v>2202</v>
      </c>
      <c r="I74">
        <v>3</v>
      </c>
      <c r="J74">
        <v>10</v>
      </c>
      <c r="M74">
        <f>Tabella1[[#This Row],[Membri]]+Tabella1[[#This Row],[Famigli e servitori]]+Tabella1[[#This Row],[Preti]]</f>
        <v>3</v>
      </c>
    </row>
    <row r="75" spans="1:13" x14ac:dyDescent="0.25">
      <c r="A75">
        <v>74</v>
      </c>
      <c r="B75" t="s">
        <v>2221</v>
      </c>
      <c r="C75" t="s">
        <v>2222</v>
      </c>
      <c r="D75" t="s">
        <v>2223</v>
      </c>
      <c r="H75" t="s">
        <v>2202</v>
      </c>
      <c r="I75">
        <v>9</v>
      </c>
      <c r="J75">
        <v>11</v>
      </c>
      <c r="M75">
        <f>Tabella1[[#This Row],[Membri]]+Tabella1[[#This Row],[Famigli e servitori]]+Tabella1[[#This Row],[Preti]]</f>
        <v>9</v>
      </c>
    </row>
    <row r="76" spans="1:13" x14ac:dyDescent="0.25">
      <c r="A76">
        <v>75</v>
      </c>
      <c r="B76" t="s">
        <v>2224</v>
      </c>
      <c r="C76" t="s">
        <v>2135</v>
      </c>
      <c r="D76" t="s">
        <v>2088</v>
      </c>
      <c r="H76" t="s">
        <v>2202</v>
      </c>
      <c r="I76">
        <v>3</v>
      </c>
      <c r="J76">
        <v>11</v>
      </c>
      <c r="M76">
        <f>Tabella1[[#This Row],[Membri]]+Tabella1[[#This Row],[Famigli e servitori]]+Tabella1[[#This Row],[Preti]]</f>
        <v>3</v>
      </c>
    </row>
    <row r="77" spans="1:13" x14ac:dyDescent="0.25">
      <c r="A77">
        <v>76</v>
      </c>
      <c r="B77" t="s">
        <v>1548</v>
      </c>
      <c r="C77" t="s">
        <v>2225</v>
      </c>
      <c r="D77" t="s">
        <v>2099</v>
      </c>
      <c r="H77" t="s">
        <v>2202</v>
      </c>
      <c r="I77">
        <v>4</v>
      </c>
      <c r="J77">
        <v>11</v>
      </c>
      <c r="M77">
        <f>Tabella1[[#This Row],[Membri]]+Tabella1[[#This Row],[Famigli e servitori]]+Tabella1[[#This Row],[Preti]]</f>
        <v>4</v>
      </c>
    </row>
    <row r="78" spans="1:13" x14ac:dyDescent="0.25">
      <c r="A78">
        <v>77</v>
      </c>
      <c r="B78" t="s">
        <v>2226</v>
      </c>
      <c r="C78" t="s">
        <v>2227</v>
      </c>
      <c r="D78" t="s">
        <v>2071</v>
      </c>
      <c r="H78" t="s">
        <v>2202</v>
      </c>
      <c r="I78">
        <v>6</v>
      </c>
      <c r="J78">
        <v>11</v>
      </c>
      <c r="M78">
        <f>Tabella1[[#This Row],[Membri]]+Tabella1[[#This Row],[Famigli e servitori]]+Tabella1[[#This Row],[Preti]]</f>
        <v>6</v>
      </c>
    </row>
    <row r="79" spans="1:13" x14ac:dyDescent="0.25">
      <c r="A79">
        <v>78</v>
      </c>
      <c r="B79" t="s">
        <v>2109</v>
      </c>
      <c r="C79" t="s">
        <v>2228</v>
      </c>
      <c r="D79" t="s">
        <v>1278</v>
      </c>
      <c r="H79" t="s">
        <v>2202</v>
      </c>
      <c r="I79">
        <v>7</v>
      </c>
      <c r="J79">
        <v>11</v>
      </c>
      <c r="K79">
        <v>2</v>
      </c>
      <c r="M79">
        <f>Tabella1[[#This Row],[Membri]]+Tabella1[[#This Row],[Famigli e servitori]]+Tabella1[[#This Row],[Preti]]</f>
        <v>9</v>
      </c>
    </row>
    <row r="80" spans="1:13" x14ac:dyDescent="0.25">
      <c r="A80">
        <v>79</v>
      </c>
      <c r="B80" t="s">
        <v>2229</v>
      </c>
      <c r="C80" t="s">
        <v>68</v>
      </c>
      <c r="D80" t="s">
        <v>2215</v>
      </c>
      <c r="H80" t="s">
        <v>2202</v>
      </c>
      <c r="I80">
        <v>2</v>
      </c>
      <c r="J80">
        <v>11</v>
      </c>
      <c r="M80">
        <f>Tabella1[[#This Row],[Membri]]+Tabella1[[#This Row],[Famigli e servitori]]+Tabella1[[#This Row],[Preti]]</f>
        <v>2</v>
      </c>
    </row>
    <row r="81" spans="1:13" x14ac:dyDescent="0.25">
      <c r="A81">
        <v>80</v>
      </c>
      <c r="B81" t="s">
        <v>2230</v>
      </c>
      <c r="C81" t="s">
        <v>2231</v>
      </c>
      <c r="D81" t="s">
        <v>2215</v>
      </c>
      <c r="H81" t="s">
        <v>2202</v>
      </c>
      <c r="I81">
        <v>1</v>
      </c>
      <c r="J81">
        <v>11</v>
      </c>
      <c r="K81">
        <v>1</v>
      </c>
      <c r="M81">
        <f>Tabella1[[#This Row],[Membri]]+Tabella1[[#This Row],[Famigli e servitori]]+Tabella1[[#This Row],[Preti]]</f>
        <v>2</v>
      </c>
    </row>
    <row r="82" spans="1:13" x14ac:dyDescent="0.25">
      <c r="A82">
        <v>81</v>
      </c>
      <c r="B82" t="s">
        <v>2232</v>
      </c>
      <c r="C82" t="s">
        <v>1220</v>
      </c>
      <c r="D82" t="s">
        <v>2092</v>
      </c>
      <c r="H82" t="s">
        <v>2202</v>
      </c>
      <c r="I82">
        <v>4</v>
      </c>
      <c r="J82" s="42" t="s">
        <v>2233</v>
      </c>
      <c r="K82">
        <v>1</v>
      </c>
      <c r="M82">
        <f>Tabella1[[#This Row],[Membri]]+Tabella1[[#This Row],[Famigli e servitori]]+Tabella1[[#This Row],[Preti]]</f>
        <v>5</v>
      </c>
    </row>
    <row r="83" spans="1:13" x14ac:dyDescent="0.25">
      <c r="A83">
        <v>82</v>
      </c>
      <c r="B83" t="s">
        <v>2234</v>
      </c>
      <c r="C83" t="s">
        <v>2222</v>
      </c>
      <c r="D83" t="s">
        <v>2088</v>
      </c>
      <c r="H83" t="s">
        <v>2202</v>
      </c>
      <c r="I83">
        <v>5</v>
      </c>
      <c r="J83">
        <v>12</v>
      </c>
      <c r="M83">
        <f>Tabella1[[#This Row],[Membri]]+Tabella1[[#This Row],[Famigli e servitori]]+Tabella1[[#This Row],[Preti]]</f>
        <v>5</v>
      </c>
    </row>
    <row r="84" spans="1:13" x14ac:dyDescent="0.25">
      <c r="A84">
        <v>83</v>
      </c>
      <c r="B84" t="s">
        <v>2235</v>
      </c>
      <c r="C84" t="s">
        <v>2236</v>
      </c>
      <c r="D84" t="s">
        <v>100</v>
      </c>
      <c r="H84" t="s">
        <v>2202</v>
      </c>
      <c r="I84">
        <v>1</v>
      </c>
      <c r="J84">
        <v>12</v>
      </c>
      <c r="M84">
        <f>Tabella1[[#This Row],[Membri]]+Tabella1[[#This Row],[Famigli e servitori]]+Tabella1[[#This Row],[Preti]]</f>
        <v>1</v>
      </c>
    </row>
    <row r="85" spans="1:13" x14ac:dyDescent="0.25">
      <c r="A85">
        <v>84</v>
      </c>
      <c r="B85" t="s">
        <v>2238</v>
      </c>
      <c r="C85" t="s">
        <v>2125</v>
      </c>
      <c r="D85" t="s">
        <v>2095</v>
      </c>
      <c r="H85" t="s">
        <v>2237</v>
      </c>
      <c r="I85">
        <v>8</v>
      </c>
      <c r="J85">
        <v>12</v>
      </c>
      <c r="M85">
        <f>Tabella1[[#This Row],[Membri]]+Tabella1[[#This Row],[Famigli e servitori]]+Tabella1[[#This Row],[Preti]]</f>
        <v>8</v>
      </c>
    </row>
    <row r="86" spans="1:13" x14ac:dyDescent="0.25">
      <c r="A86">
        <v>85</v>
      </c>
      <c r="B86" t="s">
        <v>2239</v>
      </c>
      <c r="C86" t="s">
        <v>2162</v>
      </c>
      <c r="D86" t="s">
        <v>2071</v>
      </c>
      <c r="H86" t="s">
        <v>2237</v>
      </c>
      <c r="I86">
        <v>2</v>
      </c>
      <c r="J86">
        <v>12</v>
      </c>
      <c r="M86">
        <f>Tabella1[[#This Row],[Membri]]+Tabella1[[#This Row],[Famigli e servitori]]+Tabella1[[#This Row],[Preti]]</f>
        <v>2</v>
      </c>
    </row>
    <row r="87" spans="1:13" x14ac:dyDescent="0.25">
      <c r="A87">
        <v>86</v>
      </c>
      <c r="B87" t="s">
        <v>2069</v>
      </c>
      <c r="C87" t="s">
        <v>1523</v>
      </c>
      <c r="D87" t="s">
        <v>2071</v>
      </c>
      <c r="H87" t="s">
        <v>2237</v>
      </c>
      <c r="I87">
        <v>5</v>
      </c>
      <c r="J87">
        <v>12</v>
      </c>
      <c r="M87">
        <f>Tabella1[[#This Row],[Membri]]+Tabella1[[#This Row],[Famigli e servitori]]+Tabella1[[#This Row],[Preti]]</f>
        <v>5</v>
      </c>
    </row>
    <row r="88" spans="1:13" x14ac:dyDescent="0.25">
      <c r="A88">
        <v>87</v>
      </c>
      <c r="B88" t="s">
        <v>2240</v>
      </c>
      <c r="C88" t="s">
        <v>2241</v>
      </c>
      <c r="D88" t="s">
        <v>2122</v>
      </c>
      <c r="H88" t="s">
        <v>2237</v>
      </c>
      <c r="I88">
        <v>4</v>
      </c>
      <c r="J88">
        <v>12</v>
      </c>
      <c r="K88">
        <v>1</v>
      </c>
      <c r="M88">
        <f>Tabella1[[#This Row],[Membri]]+Tabella1[[#This Row],[Famigli e servitori]]+Tabella1[[#This Row],[Preti]]</f>
        <v>5</v>
      </c>
    </row>
    <row r="89" spans="1:13" x14ac:dyDescent="0.25">
      <c r="A89">
        <v>88</v>
      </c>
      <c r="B89" t="s">
        <v>2242</v>
      </c>
      <c r="C89" t="s">
        <v>2081</v>
      </c>
      <c r="D89" t="s">
        <v>2243</v>
      </c>
      <c r="H89" t="s">
        <v>2237</v>
      </c>
      <c r="I89">
        <v>9</v>
      </c>
      <c r="J89" s="42" t="s">
        <v>2244</v>
      </c>
      <c r="M89">
        <f>Tabella1[[#This Row],[Membri]]+Tabella1[[#This Row],[Famigli e servitori]]+Tabella1[[#This Row],[Preti]]</f>
        <v>9</v>
      </c>
    </row>
    <row r="90" spans="1:13" x14ac:dyDescent="0.25">
      <c r="A90">
        <v>89</v>
      </c>
      <c r="B90" t="s">
        <v>2226</v>
      </c>
      <c r="C90" t="s">
        <v>2093</v>
      </c>
      <c r="D90" t="s">
        <v>2245</v>
      </c>
      <c r="H90" t="s">
        <v>2237</v>
      </c>
      <c r="I90">
        <v>7</v>
      </c>
      <c r="J90">
        <v>13</v>
      </c>
      <c r="M90">
        <f>Tabella1[[#This Row],[Membri]]+Tabella1[[#This Row],[Famigli e servitori]]+Tabella1[[#This Row],[Preti]]</f>
        <v>7</v>
      </c>
    </row>
    <row r="91" spans="1:13" x14ac:dyDescent="0.25">
      <c r="A91">
        <v>90</v>
      </c>
      <c r="B91" t="s">
        <v>2246</v>
      </c>
      <c r="C91" t="s">
        <v>2247</v>
      </c>
      <c r="D91" t="s">
        <v>2088</v>
      </c>
      <c r="H91" t="s">
        <v>2237</v>
      </c>
      <c r="I91">
        <v>5</v>
      </c>
      <c r="J91">
        <v>13</v>
      </c>
      <c r="M91">
        <f>Tabella1[[#This Row],[Membri]]+Tabella1[[#This Row],[Famigli e servitori]]+Tabella1[[#This Row],[Preti]]</f>
        <v>5</v>
      </c>
    </row>
    <row r="92" spans="1:13" x14ac:dyDescent="0.25">
      <c r="A92">
        <v>91</v>
      </c>
      <c r="B92" t="s">
        <v>840</v>
      </c>
      <c r="C92" t="s">
        <v>2248</v>
      </c>
      <c r="D92" t="s">
        <v>2249</v>
      </c>
      <c r="H92" t="s">
        <v>2237</v>
      </c>
      <c r="I92">
        <v>12</v>
      </c>
      <c r="J92">
        <v>13</v>
      </c>
      <c r="K92">
        <v>1</v>
      </c>
      <c r="M92">
        <f>Tabella1[[#This Row],[Membri]]+Tabella1[[#This Row],[Famigli e servitori]]+Tabella1[[#This Row],[Preti]]</f>
        <v>13</v>
      </c>
    </row>
    <row r="93" spans="1:13" x14ac:dyDescent="0.25">
      <c r="A93">
        <v>92</v>
      </c>
      <c r="B93" t="s">
        <v>2232</v>
      </c>
      <c r="C93" t="s">
        <v>2091</v>
      </c>
      <c r="D93" t="s">
        <v>2092</v>
      </c>
      <c r="H93" t="s">
        <v>2237</v>
      </c>
      <c r="I93">
        <v>7</v>
      </c>
      <c r="J93">
        <v>13</v>
      </c>
      <c r="K93">
        <v>1</v>
      </c>
      <c r="M93">
        <f>Tabella1[[#This Row],[Membri]]+Tabella1[[#This Row],[Famigli e servitori]]+Tabella1[[#This Row],[Preti]]</f>
        <v>8</v>
      </c>
    </row>
    <row r="94" spans="1:13" x14ac:dyDescent="0.25">
      <c r="A94">
        <v>93</v>
      </c>
      <c r="B94" t="s">
        <v>2250</v>
      </c>
      <c r="C94" t="s">
        <v>2251</v>
      </c>
      <c r="D94" t="s">
        <v>2197</v>
      </c>
      <c r="H94" t="s">
        <v>2237</v>
      </c>
      <c r="I94">
        <v>2</v>
      </c>
      <c r="J94">
        <v>14</v>
      </c>
      <c r="M94">
        <f>Tabella1[[#This Row],[Membri]]+Tabella1[[#This Row],[Famigli e servitori]]+Tabella1[[#This Row],[Preti]]</f>
        <v>2</v>
      </c>
    </row>
    <row r="95" spans="1:13" x14ac:dyDescent="0.25">
      <c r="A95">
        <v>94</v>
      </c>
      <c r="B95" t="s">
        <v>2252</v>
      </c>
      <c r="C95" t="s">
        <v>80</v>
      </c>
      <c r="D95" t="s">
        <v>2215</v>
      </c>
      <c r="H95" t="s">
        <v>2237</v>
      </c>
      <c r="I95">
        <v>5</v>
      </c>
      <c r="J95">
        <v>14</v>
      </c>
      <c r="M95">
        <f>Tabella1[[#This Row],[Membri]]+Tabella1[[#This Row],[Famigli e servitori]]+Tabella1[[#This Row],[Preti]]</f>
        <v>5</v>
      </c>
    </row>
    <row r="96" spans="1:13" x14ac:dyDescent="0.25">
      <c r="A96">
        <v>95</v>
      </c>
      <c r="B96" t="s">
        <v>2253</v>
      </c>
      <c r="C96" t="s">
        <v>2254</v>
      </c>
      <c r="D96" t="s">
        <v>2101</v>
      </c>
      <c r="H96" t="s">
        <v>2237</v>
      </c>
      <c r="I96">
        <v>7</v>
      </c>
      <c r="J96">
        <v>14</v>
      </c>
      <c r="K96">
        <v>1</v>
      </c>
      <c r="M96">
        <f>Tabella1[[#This Row],[Membri]]+Tabella1[[#This Row],[Famigli e servitori]]+Tabella1[[#This Row],[Preti]]</f>
        <v>8</v>
      </c>
    </row>
    <row r="97" spans="1:13" x14ac:dyDescent="0.25">
      <c r="A97">
        <v>96</v>
      </c>
      <c r="B97" t="s">
        <v>840</v>
      </c>
      <c r="C97" t="s">
        <v>2081</v>
      </c>
      <c r="D97" t="s">
        <v>2256</v>
      </c>
      <c r="H97" t="s">
        <v>2255</v>
      </c>
      <c r="I97">
        <v>7</v>
      </c>
      <c r="J97">
        <v>14</v>
      </c>
      <c r="K97">
        <v>4</v>
      </c>
      <c r="M97">
        <f>Tabella1[[#This Row],[Membri]]+Tabella1[[#This Row],[Famigli e servitori]]+Tabella1[[#This Row],[Preti]]</f>
        <v>11</v>
      </c>
    </row>
    <row r="98" spans="1:13" x14ac:dyDescent="0.25">
      <c r="A98">
        <v>97</v>
      </c>
      <c r="B98" t="s">
        <v>2257</v>
      </c>
      <c r="C98" t="s">
        <v>80</v>
      </c>
      <c r="D98" t="s">
        <v>2258</v>
      </c>
      <c r="H98" t="s">
        <v>2255</v>
      </c>
      <c r="I98">
        <v>4</v>
      </c>
      <c r="J98">
        <v>14</v>
      </c>
      <c r="M98">
        <f>Tabella1[[#This Row],[Membri]]+Tabella1[[#This Row],[Famigli e servitori]]+Tabella1[[#This Row],[Preti]]</f>
        <v>4</v>
      </c>
    </row>
    <row r="99" spans="1:13" x14ac:dyDescent="0.25">
      <c r="A99">
        <v>98</v>
      </c>
      <c r="B99" t="s">
        <v>2259</v>
      </c>
      <c r="C99" t="s">
        <v>68</v>
      </c>
      <c r="D99" t="s">
        <v>2104</v>
      </c>
      <c r="H99" t="s">
        <v>2255</v>
      </c>
      <c r="I99">
        <v>2</v>
      </c>
      <c r="J99">
        <v>15</v>
      </c>
      <c r="M99">
        <f>Tabella1[[#This Row],[Membri]]+Tabella1[[#This Row],[Famigli e servitori]]+Tabella1[[#This Row],[Preti]]</f>
        <v>2</v>
      </c>
    </row>
    <row r="100" spans="1:13" x14ac:dyDescent="0.25">
      <c r="A100">
        <v>99</v>
      </c>
      <c r="B100" t="s">
        <v>2260</v>
      </c>
      <c r="C100" t="s">
        <v>1416</v>
      </c>
      <c r="D100" t="s">
        <v>2076</v>
      </c>
      <c r="H100" t="s">
        <v>2255</v>
      </c>
      <c r="I100">
        <v>2</v>
      </c>
      <c r="J100">
        <v>15</v>
      </c>
      <c r="M100">
        <f>Tabella1[[#This Row],[Membri]]+Tabella1[[#This Row],[Famigli e servitori]]+Tabella1[[#This Row],[Preti]]</f>
        <v>2</v>
      </c>
    </row>
    <row r="101" spans="1:13" x14ac:dyDescent="0.25">
      <c r="A101">
        <v>100</v>
      </c>
      <c r="B101" t="s">
        <v>2261</v>
      </c>
      <c r="C101" t="s">
        <v>2169</v>
      </c>
      <c r="D101" t="s">
        <v>2262</v>
      </c>
      <c r="H101" t="s">
        <v>2255</v>
      </c>
      <c r="I101">
        <v>5</v>
      </c>
      <c r="J101">
        <v>15</v>
      </c>
      <c r="M101">
        <f>Tabella1[[#This Row],[Membri]]+Tabella1[[#This Row],[Famigli e servitori]]+Tabella1[[#This Row],[Preti]]</f>
        <v>5</v>
      </c>
    </row>
    <row r="102" spans="1:13" x14ac:dyDescent="0.25">
      <c r="A102">
        <v>101</v>
      </c>
      <c r="B102" t="s">
        <v>2263</v>
      </c>
      <c r="C102" t="s">
        <v>2264</v>
      </c>
      <c r="D102" t="s">
        <v>2076</v>
      </c>
      <c r="H102" t="s">
        <v>2255</v>
      </c>
      <c r="I102">
        <v>8</v>
      </c>
      <c r="J102">
        <v>15</v>
      </c>
      <c r="M102">
        <f>Tabella1[[#This Row],[Membri]]+Tabella1[[#This Row],[Famigli e servitori]]+Tabella1[[#This Row],[Preti]]</f>
        <v>8</v>
      </c>
    </row>
    <row r="103" spans="1:13" x14ac:dyDescent="0.25">
      <c r="A103">
        <v>102</v>
      </c>
      <c r="B103" t="s">
        <v>2193</v>
      </c>
      <c r="C103" t="s">
        <v>2265</v>
      </c>
      <c r="D103" t="s">
        <v>2142</v>
      </c>
      <c r="H103" t="s">
        <v>2255</v>
      </c>
      <c r="I103">
        <v>8</v>
      </c>
      <c r="J103">
        <v>15</v>
      </c>
      <c r="M103">
        <f>Tabella1[[#This Row],[Membri]]+Tabella1[[#This Row],[Famigli e servitori]]+Tabella1[[#This Row],[Preti]]</f>
        <v>8</v>
      </c>
    </row>
    <row r="104" spans="1:13" x14ac:dyDescent="0.25">
      <c r="A104">
        <v>103</v>
      </c>
      <c r="B104" t="s">
        <v>840</v>
      </c>
      <c r="C104" t="s">
        <v>2162</v>
      </c>
      <c r="D104" t="s">
        <v>2076</v>
      </c>
      <c r="H104" t="s">
        <v>2255</v>
      </c>
      <c r="I104">
        <v>3</v>
      </c>
      <c r="J104">
        <v>15</v>
      </c>
      <c r="K104">
        <v>1</v>
      </c>
      <c r="M104">
        <f>Tabella1[[#This Row],[Membri]]+Tabella1[[#This Row],[Famigli e servitori]]+Tabella1[[#This Row],[Preti]]</f>
        <v>4</v>
      </c>
    </row>
    <row r="105" spans="1:13" x14ac:dyDescent="0.25">
      <c r="A105">
        <v>104</v>
      </c>
      <c r="B105" t="s">
        <v>2240</v>
      </c>
      <c r="C105" t="s">
        <v>2070</v>
      </c>
      <c r="D105" t="s">
        <v>2197</v>
      </c>
      <c r="H105" t="s">
        <v>2255</v>
      </c>
      <c r="I105">
        <v>9</v>
      </c>
      <c r="J105">
        <v>15</v>
      </c>
      <c r="K105">
        <v>1</v>
      </c>
      <c r="M105">
        <f>Tabella1[[#This Row],[Membri]]+Tabella1[[#This Row],[Famigli e servitori]]+Tabella1[[#This Row],[Preti]]</f>
        <v>10</v>
      </c>
    </row>
    <row r="106" spans="1:13" x14ac:dyDescent="0.25">
      <c r="A106">
        <v>105</v>
      </c>
      <c r="B106" t="s">
        <v>840</v>
      </c>
      <c r="C106" t="s">
        <v>2266</v>
      </c>
      <c r="D106" t="s">
        <v>2071</v>
      </c>
      <c r="H106" t="s">
        <v>2255</v>
      </c>
      <c r="I106">
        <v>2</v>
      </c>
      <c r="J106">
        <v>16</v>
      </c>
      <c r="M106">
        <f>Tabella1[[#This Row],[Membri]]+Tabella1[[#This Row],[Famigli e servitori]]+Tabella1[[#This Row],[Preti]]</f>
        <v>2</v>
      </c>
    </row>
    <row r="107" spans="1:13" x14ac:dyDescent="0.25">
      <c r="A107">
        <v>106</v>
      </c>
      <c r="B107" t="s">
        <v>2267</v>
      </c>
      <c r="C107" t="s">
        <v>1416</v>
      </c>
      <c r="D107" t="s">
        <v>2268</v>
      </c>
      <c r="H107" t="s">
        <v>2255</v>
      </c>
      <c r="I107">
        <v>10</v>
      </c>
      <c r="J107">
        <v>16</v>
      </c>
      <c r="M107">
        <f>Tabella1[[#This Row],[Membri]]+Tabella1[[#This Row],[Famigli e servitori]]+Tabella1[[#This Row],[Preti]]</f>
        <v>10</v>
      </c>
    </row>
    <row r="108" spans="1:13" x14ac:dyDescent="0.25">
      <c r="A108">
        <v>107</v>
      </c>
      <c r="B108" t="s">
        <v>840</v>
      </c>
      <c r="C108" t="s">
        <v>1311</v>
      </c>
      <c r="D108" t="s">
        <v>2269</v>
      </c>
      <c r="H108" t="s">
        <v>2255</v>
      </c>
      <c r="I108">
        <v>3</v>
      </c>
      <c r="J108">
        <v>16</v>
      </c>
      <c r="M108">
        <f>Tabella1[[#This Row],[Membri]]+Tabella1[[#This Row],[Famigli e servitori]]+Tabella1[[#This Row],[Preti]]</f>
        <v>3</v>
      </c>
    </row>
    <row r="109" spans="1:13" x14ac:dyDescent="0.25">
      <c r="A109">
        <v>108</v>
      </c>
      <c r="B109" t="s">
        <v>2178</v>
      </c>
      <c r="C109" t="s">
        <v>1231</v>
      </c>
      <c r="D109" t="s">
        <v>2104</v>
      </c>
      <c r="E109" t="s">
        <v>417</v>
      </c>
      <c r="H109" t="s">
        <v>2255</v>
      </c>
      <c r="I109">
        <v>2</v>
      </c>
      <c r="J109">
        <v>16</v>
      </c>
      <c r="M109">
        <f>Tabella1[[#This Row],[Membri]]+Tabella1[[#This Row],[Famigli e servitori]]+Tabella1[[#This Row],[Preti]]</f>
        <v>2</v>
      </c>
    </row>
    <row r="110" spans="1:13" x14ac:dyDescent="0.25">
      <c r="A110">
        <v>109</v>
      </c>
      <c r="B110" t="s">
        <v>2270</v>
      </c>
      <c r="C110" t="s">
        <v>68</v>
      </c>
      <c r="D110" t="s">
        <v>2271</v>
      </c>
      <c r="H110" t="s">
        <v>2255</v>
      </c>
      <c r="I110">
        <v>2</v>
      </c>
      <c r="J110">
        <v>16</v>
      </c>
      <c r="M110">
        <f>Tabella1[[#This Row],[Membri]]+Tabella1[[#This Row],[Famigli e servitori]]+Tabella1[[#This Row],[Preti]]</f>
        <v>2</v>
      </c>
    </row>
    <row r="111" spans="1:13" x14ac:dyDescent="0.25">
      <c r="A111">
        <v>110</v>
      </c>
      <c r="B111" t="s">
        <v>2272</v>
      </c>
      <c r="C111" t="s">
        <v>2273</v>
      </c>
      <c r="D111" t="s">
        <v>2076</v>
      </c>
      <c r="E111" t="s">
        <v>2274</v>
      </c>
      <c r="H111" t="s">
        <v>2255</v>
      </c>
      <c r="I111">
        <v>2</v>
      </c>
      <c r="J111">
        <v>16</v>
      </c>
      <c r="M111">
        <f>Tabella1[[#This Row],[Membri]]+Tabella1[[#This Row],[Famigli e servitori]]+Tabella1[[#This Row],[Preti]]</f>
        <v>2</v>
      </c>
    </row>
    <row r="112" spans="1:13" x14ac:dyDescent="0.25">
      <c r="A112">
        <v>111</v>
      </c>
      <c r="B112" t="s">
        <v>2275</v>
      </c>
      <c r="C112" t="s">
        <v>2276</v>
      </c>
      <c r="D112" t="s">
        <v>2092</v>
      </c>
      <c r="H112" t="s">
        <v>2255</v>
      </c>
      <c r="I112">
        <v>1</v>
      </c>
      <c r="J112">
        <v>16</v>
      </c>
      <c r="M112">
        <f>Tabella1[[#This Row],[Membri]]+Tabella1[[#This Row],[Famigli e servitori]]+Tabella1[[#This Row],[Preti]]</f>
        <v>1</v>
      </c>
    </row>
    <row r="113" spans="1:13" x14ac:dyDescent="0.25">
      <c r="A113">
        <v>112</v>
      </c>
      <c r="B113" t="s">
        <v>840</v>
      </c>
      <c r="C113" t="s">
        <v>2084</v>
      </c>
      <c r="D113" t="s">
        <v>2107</v>
      </c>
      <c r="H113" t="s">
        <v>2255</v>
      </c>
      <c r="I113">
        <v>2</v>
      </c>
      <c r="J113">
        <v>16</v>
      </c>
      <c r="M113">
        <f>Tabella1[[#This Row],[Membri]]+Tabella1[[#This Row],[Famigli e servitori]]+Tabella1[[#This Row],[Preti]]</f>
        <v>2</v>
      </c>
    </row>
    <row r="114" spans="1:13" x14ac:dyDescent="0.25">
      <c r="A114">
        <v>113</v>
      </c>
      <c r="B114" t="s">
        <v>2277</v>
      </c>
      <c r="C114" t="s">
        <v>2162</v>
      </c>
      <c r="D114" t="s">
        <v>2088</v>
      </c>
      <c r="H114" t="s">
        <v>2255</v>
      </c>
      <c r="I114">
        <v>5</v>
      </c>
      <c r="J114">
        <v>16</v>
      </c>
      <c r="M114">
        <f>Tabella1[[#This Row],[Membri]]+Tabella1[[#This Row],[Famigli e servitori]]+Tabella1[[#This Row],[Preti]]</f>
        <v>5</v>
      </c>
    </row>
    <row r="115" spans="1:13" x14ac:dyDescent="0.25">
      <c r="A115">
        <v>114</v>
      </c>
      <c r="B115" t="s">
        <v>2098</v>
      </c>
      <c r="C115" t="s">
        <v>1523</v>
      </c>
      <c r="D115" t="s">
        <v>2101</v>
      </c>
      <c r="H115" t="s">
        <v>2255</v>
      </c>
      <c r="I115">
        <v>4</v>
      </c>
      <c r="J115">
        <v>16</v>
      </c>
      <c r="M115">
        <f>Tabella1[[#This Row],[Membri]]+Tabella1[[#This Row],[Famigli e servitori]]+Tabella1[[#This Row],[Preti]]</f>
        <v>4</v>
      </c>
    </row>
    <row r="116" spans="1:13" x14ac:dyDescent="0.25">
      <c r="A116">
        <v>115</v>
      </c>
      <c r="B116" t="s">
        <v>704</v>
      </c>
      <c r="C116" t="s">
        <v>2279</v>
      </c>
      <c r="D116" t="s">
        <v>2099</v>
      </c>
      <c r="E116" t="s">
        <v>2280</v>
      </c>
      <c r="H116" t="s">
        <v>2255</v>
      </c>
      <c r="I116">
        <v>3</v>
      </c>
      <c r="J116">
        <v>17</v>
      </c>
      <c r="M116">
        <f>Tabella1[[#This Row],[Membri]]+Tabella1[[#This Row],[Famigli e servitori]]+Tabella1[[#This Row],[Preti]]</f>
        <v>3</v>
      </c>
    </row>
    <row r="117" spans="1:13" x14ac:dyDescent="0.25">
      <c r="A117">
        <v>116</v>
      </c>
      <c r="B117" t="s">
        <v>2183</v>
      </c>
      <c r="C117" t="s">
        <v>2281</v>
      </c>
      <c r="D117" t="s">
        <v>2282</v>
      </c>
      <c r="H117" t="s">
        <v>2255</v>
      </c>
      <c r="I117">
        <v>6</v>
      </c>
      <c r="J117">
        <v>17</v>
      </c>
      <c r="K117">
        <v>1</v>
      </c>
      <c r="M117">
        <f>Tabella1[[#This Row],[Membri]]+Tabella1[[#This Row],[Famigli e servitori]]+Tabella1[[#This Row],[Preti]]</f>
        <v>7</v>
      </c>
    </row>
    <row r="118" spans="1:13" x14ac:dyDescent="0.25">
      <c r="A118">
        <v>117</v>
      </c>
      <c r="B118" t="s">
        <v>2240</v>
      </c>
      <c r="C118" t="s">
        <v>1416</v>
      </c>
      <c r="D118" t="s">
        <v>2197</v>
      </c>
      <c r="H118" t="s">
        <v>2255</v>
      </c>
      <c r="I118">
        <v>5</v>
      </c>
      <c r="J118">
        <v>17</v>
      </c>
      <c r="M118">
        <f>Tabella1[[#This Row],[Membri]]+Tabella1[[#This Row],[Famigli e servitori]]+Tabella1[[#This Row],[Preti]]</f>
        <v>5</v>
      </c>
    </row>
    <row r="119" spans="1:13" x14ac:dyDescent="0.25">
      <c r="A119">
        <v>118</v>
      </c>
      <c r="B119" t="s">
        <v>2283</v>
      </c>
      <c r="C119" t="s">
        <v>2279</v>
      </c>
      <c r="D119" t="s">
        <v>2076</v>
      </c>
      <c r="E119" t="s">
        <v>2284</v>
      </c>
      <c r="H119" t="s">
        <v>2255</v>
      </c>
      <c r="I119">
        <v>2</v>
      </c>
      <c r="J119">
        <v>17</v>
      </c>
      <c r="M119">
        <f>Tabella1[[#This Row],[Membri]]+Tabella1[[#This Row],[Famigli e servitori]]+Tabella1[[#This Row],[Preti]]</f>
        <v>2</v>
      </c>
    </row>
    <row r="120" spans="1:13" x14ac:dyDescent="0.25">
      <c r="A120">
        <v>119</v>
      </c>
      <c r="B120" t="s">
        <v>2117</v>
      </c>
      <c r="C120" t="s">
        <v>2266</v>
      </c>
      <c r="D120" t="s">
        <v>2135</v>
      </c>
      <c r="H120" t="s">
        <v>2255</v>
      </c>
      <c r="I120">
        <v>7</v>
      </c>
      <c r="J120">
        <v>17</v>
      </c>
      <c r="M120">
        <f>Tabella1[[#This Row],[Membri]]+Tabella1[[#This Row],[Famigli e servitori]]+Tabella1[[#This Row],[Preti]]</f>
        <v>7</v>
      </c>
    </row>
    <row r="121" spans="1:13" x14ac:dyDescent="0.25">
      <c r="A121">
        <v>120</v>
      </c>
      <c r="B121" t="s">
        <v>840</v>
      </c>
      <c r="C121" t="s">
        <v>2285</v>
      </c>
      <c r="D121" t="s">
        <v>2088</v>
      </c>
      <c r="H121" t="s">
        <v>2255</v>
      </c>
      <c r="I121">
        <v>16</v>
      </c>
      <c r="J121">
        <v>17</v>
      </c>
      <c r="K121">
        <v>1</v>
      </c>
      <c r="M121">
        <f>Tabella1[[#This Row],[Membri]]+Tabella1[[#This Row],[Famigli e servitori]]+Tabella1[[#This Row],[Preti]]</f>
        <v>17</v>
      </c>
    </row>
    <row r="122" spans="1:13" x14ac:dyDescent="0.25">
      <c r="A122">
        <v>121</v>
      </c>
      <c r="B122" t="s">
        <v>100</v>
      </c>
      <c r="C122" t="s">
        <v>2113</v>
      </c>
      <c r="D122" t="s">
        <v>2286</v>
      </c>
      <c r="H122" t="s">
        <v>2255</v>
      </c>
      <c r="I122">
        <v>4</v>
      </c>
      <c r="J122">
        <v>18</v>
      </c>
      <c r="M122">
        <f>Tabella1[[#This Row],[Membri]]+Tabella1[[#This Row],[Famigli e servitori]]+Tabella1[[#This Row],[Preti]]</f>
        <v>4</v>
      </c>
    </row>
    <row r="123" spans="1:13" x14ac:dyDescent="0.25">
      <c r="A123">
        <v>122</v>
      </c>
      <c r="B123" t="s">
        <v>2226</v>
      </c>
      <c r="C123" t="s">
        <v>2093</v>
      </c>
      <c r="D123" t="s">
        <v>2287</v>
      </c>
      <c r="H123" t="s">
        <v>2255</v>
      </c>
      <c r="I123">
        <v>8</v>
      </c>
      <c r="J123">
        <v>18</v>
      </c>
      <c r="M123">
        <f>Tabella1[[#This Row],[Membri]]+Tabella1[[#This Row],[Famigli e servitori]]+Tabella1[[#This Row],[Preti]]</f>
        <v>8</v>
      </c>
    </row>
    <row r="124" spans="1:13" x14ac:dyDescent="0.25">
      <c r="A124">
        <v>123</v>
      </c>
      <c r="B124" t="s">
        <v>2288</v>
      </c>
      <c r="C124" t="s">
        <v>2135</v>
      </c>
      <c r="D124" t="s">
        <v>2088</v>
      </c>
      <c r="H124" t="s">
        <v>2255</v>
      </c>
      <c r="I124">
        <v>3</v>
      </c>
      <c r="J124">
        <v>18</v>
      </c>
      <c r="M124">
        <f>Tabella1[[#This Row],[Membri]]+Tabella1[[#This Row],[Famigli e servitori]]+Tabella1[[#This Row],[Preti]]</f>
        <v>3</v>
      </c>
    </row>
    <row r="125" spans="1:13" x14ac:dyDescent="0.25">
      <c r="A125">
        <v>124</v>
      </c>
      <c r="B125" t="s">
        <v>840</v>
      </c>
      <c r="C125" t="s">
        <v>1523</v>
      </c>
      <c r="D125" t="s">
        <v>68</v>
      </c>
      <c r="H125" t="s">
        <v>2255</v>
      </c>
      <c r="I125">
        <v>3</v>
      </c>
      <c r="J125">
        <v>18</v>
      </c>
      <c r="M125">
        <f>Tabella1[[#This Row],[Membri]]+Tabella1[[#This Row],[Famigli e servitori]]+Tabella1[[#This Row],[Preti]]</f>
        <v>3</v>
      </c>
    </row>
    <row r="126" spans="1:13" x14ac:dyDescent="0.25">
      <c r="A126">
        <v>125</v>
      </c>
      <c r="B126" t="s">
        <v>2289</v>
      </c>
      <c r="C126" t="s">
        <v>2247</v>
      </c>
      <c r="D126" t="s">
        <v>2290</v>
      </c>
      <c r="H126" t="s">
        <v>2255</v>
      </c>
      <c r="I126">
        <v>1</v>
      </c>
      <c r="J126">
        <v>18</v>
      </c>
      <c r="M126">
        <f>Tabella1[[#This Row],[Membri]]+Tabella1[[#This Row],[Famigli e servitori]]+Tabella1[[#This Row],[Preti]]</f>
        <v>1</v>
      </c>
    </row>
    <row r="127" spans="1:13" x14ac:dyDescent="0.25">
      <c r="A127">
        <v>126</v>
      </c>
      <c r="B127" t="s">
        <v>2130</v>
      </c>
      <c r="C127" t="s">
        <v>2292</v>
      </c>
      <c r="D127" t="s">
        <v>2107</v>
      </c>
      <c r="F127" t="s">
        <v>2293</v>
      </c>
      <c r="H127" t="s">
        <v>2291</v>
      </c>
      <c r="I127">
        <v>1</v>
      </c>
      <c r="J127">
        <v>18</v>
      </c>
      <c r="M127">
        <f>Tabella1[[#This Row],[Membri]]+Tabella1[[#This Row],[Famigli e servitori]]+Tabella1[[#This Row],[Preti]]</f>
        <v>1</v>
      </c>
    </row>
    <row r="128" spans="1:13" x14ac:dyDescent="0.25">
      <c r="A128">
        <v>127</v>
      </c>
      <c r="B128" t="s">
        <v>2294</v>
      </c>
      <c r="C128" t="s">
        <v>2113</v>
      </c>
      <c r="D128" t="s">
        <v>2107</v>
      </c>
      <c r="H128" t="s">
        <v>2291</v>
      </c>
      <c r="I128">
        <v>8</v>
      </c>
      <c r="J128">
        <v>18</v>
      </c>
      <c r="M128">
        <f>Tabella1[[#This Row],[Membri]]+Tabella1[[#This Row],[Famigli e servitori]]+Tabella1[[#This Row],[Preti]]</f>
        <v>8</v>
      </c>
    </row>
    <row r="129" spans="1:13" x14ac:dyDescent="0.25">
      <c r="A129">
        <v>128</v>
      </c>
      <c r="B129" t="s">
        <v>2295</v>
      </c>
      <c r="C129" t="s">
        <v>2296</v>
      </c>
      <c r="D129" t="s">
        <v>2115</v>
      </c>
      <c r="H129" t="s">
        <v>2291</v>
      </c>
      <c r="I129">
        <v>4</v>
      </c>
      <c r="J129">
        <v>18</v>
      </c>
      <c r="M129">
        <f>Tabella1[[#This Row],[Membri]]+Tabella1[[#This Row],[Famigli e servitori]]+Tabella1[[#This Row],[Preti]]</f>
        <v>4</v>
      </c>
    </row>
    <row r="130" spans="1:13" x14ac:dyDescent="0.25">
      <c r="A130">
        <v>129</v>
      </c>
      <c r="B130" t="s">
        <v>2295</v>
      </c>
      <c r="C130" t="s">
        <v>2139</v>
      </c>
      <c r="D130" t="s">
        <v>2115</v>
      </c>
      <c r="H130" t="s">
        <v>2291</v>
      </c>
      <c r="I130">
        <v>3</v>
      </c>
      <c r="J130">
        <v>18</v>
      </c>
      <c r="M130">
        <f>Tabella1[[#This Row],[Membri]]+Tabella1[[#This Row],[Famigli e servitori]]+Tabella1[[#This Row],[Preti]]</f>
        <v>3</v>
      </c>
    </row>
    <row r="131" spans="1:13" x14ac:dyDescent="0.25">
      <c r="A131">
        <v>130</v>
      </c>
      <c r="B131" t="s">
        <v>840</v>
      </c>
      <c r="C131" t="s">
        <v>2180</v>
      </c>
      <c r="D131" t="s">
        <v>2297</v>
      </c>
      <c r="H131" t="s">
        <v>2291</v>
      </c>
      <c r="I131">
        <v>7</v>
      </c>
      <c r="J131">
        <v>19</v>
      </c>
      <c r="M131">
        <f>Tabella1[[#This Row],[Membri]]+Tabella1[[#This Row],[Famigli e servitori]]+Tabella1[[#This Row],[Preti]]</f>
        <v>7</v>
      </c>
    </row>
    <row r="132" spans="1:13" x14ac:dyDescent="0.25">
      <c r="A132">
        <v>131</v>
      </c>
      <c r="B132" t="s">
        <v>840</v>
      </c>
      <c r="C132" t="s">
        <v>2091</v>
      </c>
      <c r="D132" t="s">
        <v>2088</v>
      </c>
      <c r="H132" t="s">
        <v>2291</v>
      </c>
      <c r="I132">
        <v>5</v>
      </c>
      <c r="J132">
        <v>19</v>
      </c>
      <c r="K132">
        <v>1</v>
      </c>
      <c r="M132">
        <f>Tabella1[[#This Row],[Membri]]+Tabella1[[#This Row],[Famigli e servitori]]+Tabella1[[#This Row],[Preti]]</f>
        <v>6</v>
      </c>
    </row>
    <row r="133" spans="1:13" x14ac:dyDescent="0.25">
      <c r="A133">
        <v>132</v>
      </c>
      <c r="B133" t="s">
        <v>2117</v>
      </c>
      <c r="C133" t="s">
        <v>2298</v>
      </c>
      <c r="D133" t="s">
        <v>2104</v>
      </c>
      <c r="H133" t="s">
        <v>2291</v>
      </c>
      <c r="I133">
        <v>7</v>
      </c>
      <c r="J133">
        <v>19</v>
      </c>
      <c r="K133">
        <v>1</v>
      </c>
      <c r="M133">
        <f>Tabella1[[#This Row],[Membri]]+Tabella1[[#This Row],[Famigli e servitori]]+Tabella1[[#This Row],[Preti]]</f>
        <v>8</v>
      </c>
    </row>
    <row r="134" spans="1:13" x14ac:dyDescent="0.25">
      <c r="A134">
        <v>133</v>
      </c>
      <c r="B134" t="s">
        <v>2198</v>
      </c>
      <c r="C134" t="s">
        <v>2081</v>
      </c>
      <c r="D134" t="s">
        <v>2299</v>
      </c>
      <c r="H134" t="s">
        <v>2291</v>
      </c>
      <c r="I134">
        <v>4</v>
      </c>
      <c r="J134">
        <v>19</v>
      </c>
      <c r="M134">
        <f>Tabella1[[#This Row],[Membri]]+Tabella1[[#This Row],[Famigli e servitori]]+Tabella1[[#This Row],[Preti]]</f>
        <v>4</v>
      </c>
    </row>
    <row r="135" spans="1:13" x14ac:dyDescent="0.25">
      <c r="A135">
        <v>134</v>
      </c>
      <c r="B135" t="s">
        <v>2300</v>
      </c>
      <c r="C135" t="s">
        <v>1416</v>
      </c>
      <c r="D135" t="s">
        <v>2301</v>
      </c>
      <c r="H135" t="s">
        <v>2291</v>
      </c>
      <c r="I135">
        <v>4</v>
      </c>
      <c r="J135">
        <v>19</v>
      </c>
      <c r="K135">
        <v>1</v>
      </c>
      <c r="M135">
        <f>Tabella1[[#This Row],[Membri]]+Tabella1[[#This Row],[Famigli e servitori]]+Tabella1[[#This Row],[Preti]]</f>
        <v>5</v>
      </c>
    </row>
    <row r="136" spans="1:13" x14ac:dyDescent="0.25">
      <c r="A136">
        <v>135</v>
      </c>
      <c r="B136" t="s">
        <v>2302</v>
      </c>
      <c r="C136" t="s">
        <v>2303</v>
      </c>
      <c r="D136" t="s">
        <v>2166</v>
      </c>
      <c r="H136" t="s">
        <v>2291</v>
      </c>
      <c r="I136">
        <v>3</v>
      </c>
      <c r="J136">
        <v>19</v>
      </c>
      <c r="M136">
        <f>Tabella1[[#This Row],[Membri]]+Tabella1[[#This Row],[Famigli e servitori]]+Tabella1[[#This Row],[Preti]]</f>
        <v>3</v>
      </c>
    </row>
    <row r="137" spans="1:13" x14ac:dyDescent="0.25">
      <c r="A137">
        <v>136</v>
      </c>
      <c r="B137" t="s">
        <v>2304</v>
      </c>
      <c r="C137" t="s">
        <v>2305</v>
      </c>
      <c r="D137" t="s">
        <v>2104</v>
      </c>
      <c r="H137" t="s">
        <v>2291</v>
      </c>
      <c r="I137">
        <v>7</v>
      </c>
      <c r="J137">
        <v>19</v>
      </c>
      <c r="M137">
        <f>Tabella1[[#This Row],[Membri]]+Tabella1[[#This Row],[Famigli e servitori]]+Tabella1[[#This Row],[Preti]]</f>
        <v>7</v>
      </c>
    </row>
    <row r="138" spans="1:13" x14ac:dyDescent="0.25">
      <c r="A138">
        <v>137</v>
      </c>
      <c r="B138" t="s">
        <v>2213</v>
      </c>
      <c r="C138" t="s">
        <v>1416</v>
      </c>
      <c r="D138" t="s">
        <v>2084</v>
      </c>
      <c r="H138" t="s">
        <v>2291</v>
      </c>
      <c r="I138">
        <v>5</v>
      </c>
      <c r="J138">
        <v>20</v>
      </c>
      <c r="M138">
        <f>Tabella1[[#This Row],[Membri]]+Tabella1[[#This Row],[Famigli e servitori]]+Tabella1[[#This Row],[Preti]]</f>
        <v>5</v>
      </c>
    </row>
    <row r="139" spans="1:13" x14ac:dyDescent="0.25">
      <c r="A139">
        <v>138</v>
      </c>
      <c r="B139" t="s">
        <v>2306</v>
      </c>
      <c r="C139" t="s">
        <v>2203</v>
      </c>
      <c r="D139" t="s">
        <v>2290</v>
      </c>
      <c r="E139" t="s">
        <v>2307</v>
      </c>
      <c r="H139" t="s">
        <v>2291</v>
      </c>
      <c r="I139">
        <v>3</v>
      </c>
      <c r="J139">
        <v>20</v>
      </c>
      <c r="M139">
        <f>Tabella1[[#This Row],[Membri]]+Tabella1[[#This Row],[Famigli e servitori]]+Tabella1[[#This Row],[Preti]]</f>
        <v>3</v>
      </c>
    </row>
    <row r="140" spans="1:13" x14ac:dyDescent="0.25">
      <c r="A140">
        <v>139</v>
      </c>
      <c r="B140" t="s">
        <v>2300</v>
      </c>
      <c r="C140" t="s">
        <v>2308</v>
      </c>
      <c r="D140" t="s">
        <v>2309</v>
      </c>
      <c r="H140" t="s">
        <v>2291</v>
      </c>
      <c r="I140">
        <v>3</v>
      </c>
      <c r="J140">
        <v>20</v>
      </c>
      <c r="M140">
        <f>Tabella1[[#This Row],[Membri]]+Tabella1[[#This Row],[Famigli e servitori]]+Tabella1[[#This Row],[Preti]]</f>
        <v>3</v>
      </c>
    </row>
    <row r="141" spans="1:13" x14ac:dyDescent="0.25">
      <c r="A141">
        <v>140</v>
      </c>
      <c r="B141" t="s">
        <v>2310</v>
      </c>
      <c r="C141" t="s">
        <v>1195</v>
      </c>
      <c r="D141" t="s">
        <v>2311</v>
      </c>
      <c r="E141" t="s">
        <v>2312</v>
      </c>
      <c r="H141" t="s">
        <v>2291</v>
      </c>
      <c r="I141">
        <v>2</v>
      </c>
      <c r="J141">
        <v>20</v>
      </c>
      <c r="M141">
        <f>Tabella1[[#This Row],[Membri]]+Tabella1[[#This Row],[Famigli e servitori]]+Tabella1[[#This Row],[Preti]]</f>
        <v>2</v>
      </c>
    </row>
    <row r="142" spans="1:13" x14ac:dyDescent="0.25">
      <c r="A142">
        <v>141</v>
      </c>
      <c r="B142" t="s">
        <v>2313</v>
      </c>
      <c r="C142" t="s">
        <v>2180</v>
      </c>
      <c r="D142" t="s">
        <v>2314</v>
      </c>
      <c r="H142" t="s">
        <v>2291</v>
      </c>
      <c r="I142">
        <v>7</v>
      </c>
      <c r="J142">
        <v>20</v>
      </c>
      <c r="M142">
        <f>Tabella1[[#This Row],[Membri]]+Tabella1[[#This Row],[Famigli e servitori]]+Tabella1[[#This Row],[Preti]]</f>
        <v>7</v>
      </c>
    </row>
    <row r="143" spans="1:13" x14ac:dyDescent="0.25">
      <c r="A143">
        <v>142</v>
      </c>
      <c r="B143" t="s">
        <v>2315</v>
      </c>
      <c r="C143" t="s">
        <v>2135</v>
      </c>
      <c r="D143" t="s">
        <v>2088</v>
      </c>
      <c r="H143" t="s">
        <v>2291</v>
      </c>
      <c r="I143">
        <v>4</v>
      </c>
      <c r="J143">
        <v>20</v>
      </c>
      <c r="M143">
        <f>Tabella1[[#This Row],[Membri]]+Tabella1[[#This Row],[Famigli e servitori]]+Tabella1[[#This Row],[Preti]]</f>
        <v>4</v>
      </c>
    </row>
    <row r="144" spans="1:13" x14ac:dyDescent="0.25">
      <c r="A144">
        <v>143</v>
      </c>
      <c r="B144" t="s">
        <v>2316</v>
      </c>
      <c r="C144" t="s">
        <v>2160</v>
      </c>
      <c r="D144" t="s">
        <v>2101</v>
      </c>
      <c r="H144" t="s">
        <v>2291</v>
      </c>
      <c r="I144">
        <v>7</v>
      </c>
      <c r="J144">
        <v>20</v>
      </c>
      <c r="M144">
        <f>Tabella1[[#This Row],[Membri]]+Tabella1[[#This Row],[Famigli e servitori]]+Tabella1[[#This Row],[Preti]]</f>
        <v>7</v>
      </c>
    </row>
    <row r="145" spans="1:15" x14ac:dyDescent="0.25">
      <c r="A145">
        <v>144</v>
      </c>
      <c r="B145" t="s">
        <v>2317</v>
      </c>
      <c r="C145" t="s">
        <v>2179</v>
      </c>
      <c r="H145" t="s">
        <v>2291</v>
      </c>
      <c r="I145">
        <v>7</v>
      </c>
      <c r="J145">
        <v>21</v>
      </c>
      <c r="M145">
        <f>Tabella1[[#This Row],[Membri]]+Tabella1[[#This Row],[Famigli e servitori]]+Tabella1[[#This Row],[Preti]]</f>
        <v>7</v>
      </c>
    </row>
    <row r="146" spans="1:15" x14ac:dyDescent="0.25">
      <c r="A146">
        <v>145</v>
      </c>
      <c r="B146" t="s">
        <v>2318</v>
      </c>
      <c r="C146" t="s">
        <v>2319</v>
      </c>
      <c r="D146" t="s">
        <v>2173</v>
      </c>
      <c r="E146" t="s">
        <v>2320</v>
      </c>
      <c r="H146" t="s">
        <v>2291</v>
      </c>
      <c r="I146">
        <v>3</v>
      </c>
      <c r="J146">
        <v>21</v>
      </c>
      <c r="M146">
        <f>Tabella1[[#This Row],[Membri]]+Tabella1[[#This Row],[Famigli e servitori]]+Tabella1[[#This Row],[Preti]]</f>
        <v>3</v>
      </c>
    </row>
    <row r="147" spans="1:15" x14ac:dyDescent="0.25">
      <c r="A147">
        <v>146</v>
      </c>
      <c r="B147" t="s">
        <v>2240</v>
      </c>
      <c r="C147" t="s">
        <v>2084</v>
      </c>
      <c r="D147" t="s">
        <v>2088</v>
      </c>
      <c r="H147" t="s">
        <v>2291</v>
      </c>
      <c r="I147">
        <v>8</v>
      </c>
      <c r="J147">
        <v>21</v>
      </c>
      <c r="M147">
        <f>Tabella1[[#This Row],[Membri]]+Tabella1[[#This Row],[Famigli e servitori]]+Tabella1[[#This Row],[Preti]]</f>
        <v>8</v>
      </c>
    </row>
    <row r="148" spans="1:15" x14ac:dyDescent="0.25">
      <c r="A148">
        <v>147</v>
      </c>
      <c r="B148" t="s">
        <v>2321</v>
      </c>
      <c r="C148" t="s">
        <v>1416</v>
      </c>
      <c r="D148" t="s">
        <v>2322</v>
      </c>
      <c r="H148" t="s">
        <v>2291</v>
      </c>
      <c r="I148">
        <v>1</v>
      </c>
      <c r="J148">
        <v>21</v>
      </c>
      <c r="M148">
        <f>Tabella1[[#This Row],[Membri]]+Tabella1[[#This Row],[Famigli e servitori]]+Tabella1[[#This Row],[Preti]]</f>
        <v>1</v>
      </c>
    </row>
    <row r="149" spans="1:15" x14ac:dyDescent="0.25">
      <c r="A149">
        <v>148</v>
      </c>
      <c r="B149" t="s">
        <v>2323</v>
      </c>
      <c r="C149" t="s">
        <v>1146</v>
      </c>
      <c r="D149" t="s">
        <v>2197</v>
      </c>
      <c r="H149" t="s">
        <v>2291</v>
      </c>
      <c r="I149">
        <v>5</v>
      </c>
      <c r="J149">
        <v>21</v>
      </c>
      <c r="M149">
        <f>Tabella1[[#This Row],[Membri]]+Tabella1[[#This Row],[Famigli e servitori]]+Tabella1[[#This Row],[Preti]]</f>
        <v>5</v>
      </c>
    </row>
    <row r="150" spans="1:15" x14ac:dyDescent="0.25">
      <c r="A150">
        <v>149</v>
      </c>
      <c r="B150" t="s">
        <v>2324</v>
      </c>
      <c r="C150" t="s">
        <v>2325</v>
      </c>
      <c r="D150" t="s">
        <v>2097</v>
      </c>
      <c r="E150" t="s">
        <v>2326</v>
      </c>
      <c r="H150" t="s">
        <v>2291</v>
      </c>
      <c r="I150">
        <v>3</v>
      </c>
      <c r="J150">
        <v>21</v>
      </c>
      <c r="M150">
        <f>Tabella1[[#This Row],[Membri]]+Tabella1[[#This Row],[Famigli e servitori]]+Tabella1[[#This Row],[Preti]]</f>
        <v>3</v>
      </c>
    </row>
    <row r="151" spans="1:15" x14ac:dyDescent="0.25">
      <c r="A151">
        <v>150</v>
      </c>
      <c r="B151" t="s">
        <v>2327</v>
      </c>
      <c r="C151" t="s">
        <v>2091</v>
      </c>
      <c r="D151" t="s">
        <v>2281</v>
      </c>
      <c r="H151" t="s">
        <v>2291</v>
      </c>
      <c r="I151">
        <v>3</v>
      </c>
      <c r="J151">
        <v>21</v>
      </c>
      <c r="M151">
        <f>Tabella1[[#This Row],[Membri]]+Tabella1[[#This Row],[Famigli e servitori]]+Tabella1[[#This Row],[Preti]]</f>
        <v>3</v>
      </c>
    </row>
    <row r="152" spans="1:15" x14ac:dyDescent="0.25">
      <c r="A152">
        <v>151</v>
      </c>
      <c r="B152" t="s">
        <v>2328</v>
      </c>
      <c r="C152" t="s">
        <v>1416</v>
      </c>
      <c r="D152" t="s">
        <v>2101</v>
      </c>
      <c r="H152" t="s">
        <v>2291</v>
      </c>
      <c r="I152">
        <v>4</v>
      </c>
      <c r="J152">
        <v>21</v>
      </c>
      <c r="M152">
        <f>Tabella1[[#This Row],[Membri]]+Tabella1[[#This Row],[Famigli e servitori]]+Tabella1[[#This Row],[Preti]]</f>
        <v>4</v>
      </c>
    </row>
    <row r="153" spans="1:15" x14ac:dyDescent="0.25">
      <c r="A153">
        <v>152</v>
      </c>
      <c r="B153" t="s">
        <v>2329</v>
      </c>
      <c r="C153" t="s">
        <v>2266</v>
      </c>
      <c r="D153" t="s">
        <v>2330</v>
      </c>
      <c r="H153" t="s">
        <v>2291</v>
      </c>
      <c r="I153">
        <v>2</v>
      </c>
      <c r="J153">
        <v>22</v>
      </c>
      <c r="M153">
        <f>Tabella1[[#This Row],[Membri]]+Tabella1[[#This Row],[Famigli e servitori]]+Tabella1[[#This Row],[Preti]]</f>
        <v>2</v>
      </c>
    </row>
    <row r="154" spans="1:15" x14ac:dyDescent="0.25">
      <c r="A154">
        <v>153</v>
      </c>
      <c r="B154" t="s">
        <v>2331</v>
      </c>
      <c r="C154" t="s">
        <v>2281</v>
      </c>
      <c r="D154" t="s">
        <v>2071</v>
      </c>
      <c r="H154" t="s">
        <v>2291</v>
      </c>
      <c r="I154">
        <v>2</v>
      </c>
      <c r="J154">
        <v>22</v>
      </c>
      <c r="M154">
        <f>Tabella1[[#This Row],[Membri]]+Tabella1[[#This Row],[Famigli e servitori]]+Tabella1[[#This Row],[Preti]]</f>
        <v>2</v>
      </c>
    </row>
    <row r="155" spans="1:15" x14ac:dyDescent="0.25">
      <c r="A155">
        <v>154</v>
      </c>
      <c r="B155" t="s">
        <v>169</v>
      </c>
      <c r="C155" t="s">
        <v>2084</v>
      </c>
      <c r="D155" t="s">
        <v>2205</v>
      </c>
      <c r="H155" t="s">
        <v>2291</v>
      </c>
      <c r="I155">
        <v>5</v>
      </c>
      <c r="J155">
        <v>22</v>
      </c>
      <c r="K155">
        <v>1</v>
      </c>
      <c r="M155">
        <f>Tabella1[[#This Row],[Membri]]+Tabella1[[#This Row],[Famigli e servitori]]+Tabella1[[#This Row],[Preti]]</f>
        <v>6</v>
      </c>
    </row>
    <row r="156" spans="1:15" x14ac:dyDescent="0.25">
      <c r="A156">
        <f>SUBTOTAL(103,Tabella1[numero])</f>
        <v>154</v>
      </c>
      <c r="H156">
        <f>SUBTOTAL(103,Tabella1[Luogo])</f>
        <v>154</v>
      </c>
      <c r="I156">
        <f>SUBTOTAL(109,Tabella1[Membri])</f>
        <v>704</v>
      </c>
      <c r="K156">
        <f>SUBTOTAL(109,Tabella1[Famigli e servitori])</f>
        <v>36</v>
      </c>
      <c r="M156">
        <f>SUBTOTAL(109,Tabella1[Totale])</f>
        <v>740</v>
      </c>
      <c r="N156">
        <f>Tabella1[[#Totals],[Membri]]/Tabella1[[#Totals],[Luogo]]</f>
        <v>4.5714285714285712</v>
      </c>
      <c r="O156">
        <f>Tabella1[[#Totals],[Totale]]/Tabella1[[#Totals],[Luogo]]</f>
        <v>4.8051948051948052</v>
      </c>
    </row>
  </sheetData>
  <pageMargins left="0.7" right="0.7" top="0.75" bottom="0.75" header="0.3" footer="0.3"/>
  <pageSetup paperSize="9" orientation="portrait" verticalDpi="3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40C6-E58B-4868-94DA-A7786C4E1900}">
  <dimension ref="A1:O134"/>
  <sheetViews>
    <sheetView workbookViewId="0">
      <pane ySplit="1" topLeftCell="A2" activePane="bottomLeft" state="frozen"/>
      <selection pane="bottomLeft" activeCell="H2" sqref="H2"/>
    </sheetView>
  </sheetViews>
  <sheetFormatPr defaultRowHeight="15" x14ac:dyDescent="0.25"/>
  <cols>
    <col min="1" max="1" width="10.140625" customWidth="1"/>
    <col min="2" max="2" width="12.42578125" bestFit="1" customWidth="1"/>
    <col min="4" max="4" width="11.28515625" customWidth="1"/>
    <col min="5" max="5" width="9.5703125" customWidth="1"/>
    <col min="7" max="7" width="14.28515625" customWidth="1"/>
    <col min="10" max="10" width="22.140625" customWidth="1"/>
    <col min="11" max="11" width="10.140625" customWidth="1"/>
    <col min="13" max="13" width="19" customWidth="1"/>
  </cols>
  <sheetData>
    <row r="1" spans="1:15" s="67" customFormat="1" ht="30" x14ac:dyDescent="0.25">
      <c r="A1" s="67" t="s">
        <v>2066</v>
      </c>
      <c r="B1" s="67" t="s">
        <v>2060</v>
      </c>
      <c r="C1" s="67" t="s">
        <v>5</v>
      </c>
      <c r="D1" s="67" t="s">
        <v>6</v>
      </c>
      <c r="E1" s="67" t="s">
        <v>2105</v>
      </c>
      <c r="F1" s="67" t="s">
        <v>2067</v>
      </c>
      <c r="G1" s="67" t="s">
        <v>2068</v>
      </c>
      <c r="H1" s="67" t="s">
        <v>2061</v>
      </c>
      <c r="I1" s="67" t="s">
        <v>2557</v>
      </c>
      <c r="J1" s="67" t="s">
        <v>2332</v>
      </c>
      <c r="K1" s="67" t="s">
        <v>2062</v>
      </c>
      <c r="L1" s="67" t="s">
        <v>2063</v>
      </c>
      <c r="M1" s="67" t="s">
        <v>2064</v>
      </c>
      <c r="N1" s="67" t="s">
        <v>2065</v>
      </c>
      <c r="O1" s="73" t="s">
        <v>1904</v>
      </c>
    </row>
    <row r="2" spans="1:15" x14ac:dyDescent="0.25">
      <c r="A2">
        <v>1</v>
      </c>
      <c r="B2" t="s">
        <v>840</v>
      </c>
      <c r="C2" t="s">
        <v>2248</v>
      </c>
      <c r="F2" t="s">
        <v>2335</v>
      </c>
      <c r="H2" t="s">
        <v>2334</v>
      </c>
      <c r="I2" t="s">
        <v>2558</v>
      </c>
      <c r="J2" t="s">
        <v>2333</v>
      </c>
      <c r="K2">
        <v>8</v>
      </c>
      <c r="L2">
        <v>1</v>
      </c>
      <c r="M2">
        <v>2</v>
      </c>
      <c r="O2">
        <f>Tabella4[[#This Row],[Membri]]+Tabella4[[#This Row],[Famigli e servitori]]+Tabella4[[#This Row],[Preti]]</f>
        <v>10</v>
      </c>
    </row>
    <row r="3" spans="1:15" x14ac:dyDescent="0.25">
      <c r="A3">
        <v>2</v>
      </c>
      <c r="B3" t="s">
        <v>2336</v>
      </c>
      <c r="C3" t="s">
        <v>1416</v>
      </c>
      <c r="H3" t="s">
        <v>2334</v>
      </c>
      <c r="I3" t="s">
        <v>2558</v>
      </c>
      <c r="J3" t="s">
        <v>2333</v>
      </c>
      <c r="K3">
        <v>3</v>
      </c>
      <c r="L3">
        <v>1</v>
      </c>
      <c r="O3">
        <f>Tabella4[[#This Row],[Membri]]+Tabella4[[#This Row],[Famigli e servitori]]+Tabella4[[#This Row],[Preti]]</f>
        <v>3</v>
      </c>
    </row>
    <row r="4" spans="1:15" x14ac:dyDescent="0.25">
      <c r="A4">
        <v>3</v>
      </c>
      <c r="B4" t="s">
        <v>2337</v>
      </c>
      <c r="C4" t="s">
        <v>2241</v>
      </c>
      <c r="I4" t="s">
        <v>2558</v>
      </c>
      <c r="J4" t="s">
        <v>2338</v>
      </c>
      <c r="K4">
        <v>5</v>
      </c>
      <c r="L4">
        <v>1</v>
      </c>
      <c r="O4">
        <f>Tabella4[[#This Row],[Membri]]+Tabella4[[#This Row],[Famigli e servitori]]+Tabella4[[#This Row],[Preti]]</f>
        <v>5</v>
      </c>
    </row>
    <row r="5" spans="1:15" x14ac:dyDescent="0.25">
      <c r="A5">
        <v>4</v>
      </c>
      <c r="B5" t="s">
        <v>2340</v>
      </c>
      <c r="C5" t="s">
        <v>1220</v>
      </c>
      <c r="I5" t="s">
        <v>2558</v>
      </c>
      <c r="J5" t="s">
        <v>2339</v>
      </c>
      <c r="K5">
        <v>5</v>
      </c>
      <c r="L5">
        <v>2</v>
      </c>
      <c r="O5">
        <f>Tabella4[[#This Row],[Membri]]+Tabella4[[#This Row],[Famigli e servitori]]+Tabella4[[#This Row],[Preti]]</f>
        <v>5</v>
      </c>
    </row>
    <row r="6" spans="1:15" x14ac:dyDescent="0.25">
      <c r="A6">
        <v>5</v>
      </c>
      <c r="B6" t="s">
        <v>1548</v>
      </c>
      <c r="C6" t="s">
        <v>2247</v>
      </c>
      <c r="I6" t="s">
        <v>2558</v>
      </c>
      <c r="J6" t="s">
        <v>2341</v>
      </c>
      <c r="K6">
        <v>4</v>
      </c>
      <c r="L6">
        <v>2</v>
      </c>
      <c r="O6">
        <f>Tabella4[[#This Row],[Membri]]+Tabella4[[#This Row],[Famigli e servitori]]+Tabella4[[#This Row],[Preti]]</f>
        <v>4</v>
      </c>
    </row>
    <row r="7" spans="1:15" x14ac:dyDescent="0.25">
      <c r="A7">
        <v>6</v>
      </c>
      <c r="B7" t="s">
        <v>2342</v>
      </c>
      <c r="C7" t="s">
        <v>2118</v>
      </c>
      <c r="I7" t="s">
        <v>2558</v>
      </c>
      <c r="J7" t="s">
        <v>2343</v>
      </c>
      <c r="K7">
        <v>10</v>
      </c>
      <c r="L7">
        <v>2</v>
      </c>
      <c r="M7">
        <v>1</v>
      </c>
      <c r="O7">
        <f>Tabella4[[#This Row],[Membri]]+Tabella4[[#This Row],[Famigli e servitori]]+Tabella4[[#This Row],[Preti]]</f>
        <v>11</v>
      </c>
    </row>
    <row r="8" spans="1:15" x14ac:dyDescent="0.25">
      <c r="A8">
        <v>7</v>
      </c>
      <c r="B8" t="s">
        <v>2345</v>
      </c>
      <c r="C8" t="s">
        <v>2346</v>
      </c>
      <c r="F8" t="s">
        <v>2347</v>
      </c>
      <c r="I8" t="s">
        <v>2558</v>
      </c>
      <c r="J8" t="s">
        <v>2344</v>
      </c>
      <c r="K8">
        <v>1</v>
      </c>
      <c r="L8">
        <v>2</v>
      </c>
      <c r="M8">
        <v>1</v>
      </c>
      <c r="O8">
        <f>Tabella4[[#This Row],[Membri]]+Tabella4[[#This Row],[Famigli e servitori]]+Tabella4[[#This Row],[Preti]]</f>
        <v>2</v>
      </c>
    </row>
    <row r="9" spans="1:15" x14ac:dyDescent="0.25">
      <c r="A9">
        <v>8</v>
      </c>
      <c r="B9" t="s">
        <v>2086</v>
      </c>
      <c r="C9" t="s">
        <v>2348</v>
      </c>
      <c r="I9" t="s">
        <v>2558</v>
      </c>
      <c r="J9" t="s">
        <v>2344</v>
      </c>
      <c r="K9">
        <v>5</v>
      </c>
      <c r="L9">
        <v>2</v>
      </c>
      <c r="O9">
        <f>Tabella4[[#This Row],[Membri]]+Tabella4[[#This Row],[Famigli e servitori]]+Tabella4[[#This Row],[Preti]]</f>
        <v>5</v>
      </c>
    </row>
    <row r="10" spans="1:15" x14ac:dyDescent="0.25">
      <c r="A10">
        <v>9</v>
      </c>
      <c r="B10" t="s">
        <v>2349</v>
      </c>
      <c r="C10" t="s">
        <v>2128</v>
      </c>
      <c r="E10" t="s">
        <v>2105</v>
      </c>
      <c r="I10" t="s">
        <v>2558</v>
      </c>
      <c r="J10" t="s">
        <v>2344</v>
      </c>
      <c r="K10">
        <v>1</v>
      </c>
      <c r="L10">
        <v>2</v>
      </c>
      <c r="O10">
        <f>Tabella4[[#This Row],[Membri]]+Tabella4[[#This Row],[Famigli e servitori]]+Tabella4[[#This Row],[Preti]]</f>
        <v>1</v>
      </c>
    </row>
    <row r="11" spans="1:15" x14ac:dyDescent="0.25">
      <c r="A11">
        <v>10</v>
      </c>
      <c r="B11" t="s">
        <v>2350</v>
      </c>
      <c r="C11" t="s">
        <v>2352</v>
      </c>
      <c r="I11" t="s">
        <v>2558</v>
      </c>
      <c r="J11" t="s">
        <v>2351</v>
      </c>
      <c r="K11">
        <v>6</v>
      </c>
      <c r="L11">
        <v>3</v>
      </c>
      <c r="O11">
        <f>Tabella4[[#This Row],[Membri]]+Tabella4[[#This Row],[Famigli e servitori]]+Tabella4[[#This Row],[Preti]]</f>
        <v>6</v>
      </c>
    </row>
    <row r="12" spans="1:15" x14ac:dyDescent="0.25">
      <c r="A12">
        <v>11</v>
      </c>
      <c r="B12" t="s">
        <v>2238</v>
      </c>
      <c r="C12" t="s">
        <v>2118</v>
      </c>
      <c r="I12" t="s">
        <v>2558</v>
      </c>
      <c r="J12" t="s">
        <v>234</v>
      </c>
      <c r="K12">
        <v>9</v>
      </c>
      <c r="L12">
        <v>3</v>
      </c>
      <c r="O12">
        <f>Tabella4[[#This Row],[Membri]]+Tabella4[[#This Row],[Famigli e servitori]]+Tabella4[[#This Row],[Preti]]</f>
        <v>9</v>
      </c>
    </row>
    <row r="13" spans="1:15" x14ac:dyDescent="0.25">
      <c r="A13">
        <v>12</v>
      </c>
      <c r="B13" t="s">
        <v>2353</v>
      </c>
      <c r="C13" t="s">
        <v>1220</v>
      </c>
      <c r="I13" t="s">
        <v>2558</v>
      </c>
      <c r="J13" t="s">
        <v>234</v>
      </c>
      <c r="K13">
        <v>6</v>
      </c>
      <c r="L13">
        <v>3</v>
      </c>
      <c r="O13">
        <f>Tabella4[[#This Row],[Membri]]+Tabella4[[#This Row],[Famigli e servitori]]+Tabella4[[#This Row],[Preti]]</f>
        <v>6</v>
      </c>
    </row>
    <row r="14" spans="1:15" x14ac:dyDescent="0.25">
      <c r="A14">
        <v>13</v>
      </c>
      <c r="B14" t="s">
        <v>2337</v>
      </c>
      <c r="C14" t="s">
        <v>80</v>
      </c>
      <c r="I14" t="s">
        <v>2558</v>
      </c>
      <c r="J14" t="s">
        <v>2354</v>
      </c>
      <c r="K14">
        <v>2</v>
      </c>
      <c r="L14">
        <v>3</v>
      </c>
      <c r="O14">
        <f>Tabella4[[#This Row],[Membri]]+Tabella4[[#This Row],[Famigli e servitori]]+Tabella4[[#This Row],[Preti]]</f>
        <v>2</v>
      </c>
    </row>
    <row r="15" spans="1:15" x14ac:dyDescent="0.25">
      <c r="A15">
        <v>14</v>
      </c>
      <c r="B15" t="s">
        <v>2355</v>
      </c>
      <c r="C15" t="s">
        <v>2356</v>
      </c>
      <c r="E15" t="s">
        <v>2357</v>
      </c>
      <c r="I15" t="s">
        <v>2558</v>
      </c>
      <c r="J15" t="s">
        <v>2351</v>
      </c>
      <c r="K15">
        <v>4</v>
      </c>
      <c r="L15">
        <v>3</v>
      </c>
      <c r="O15">
        <f>Tabella4[[#This Row],[Membri]]+Tabella4[[#This Row],[Famigli e servitori]]+Tabella4[[#This Row],[Preti]]</f>
        <v>4</v>
      </c>
    </row>
    <row r="16" spans="1:15" x14ac:dyDescent="0.25">
      <c r="A16">
        <v>15</v>
      </c>
      <c r="B16" t="s">
        <v>2358</v>
      </c>
      <c r="C16" t="s">
        <v>2359</v>
      </c>
      <c r="I16" t="s">
        <v>2558</v>
      </c>
      <c r="J16" t="s">
        <v>2351</v>
      </c>
      <c r="K16">
        <v>7</v>
      </c>
      <c r="L16">
        <v>3</v>
      </c>
      <c r="O16">
        <f>Tabella4[[#This Row],[Membri]]+Tabella4[[#This Row],[Famigli e servitori]]+Tabella4[[#This Row],[Preti]]</f>
        <v>7</v>
      </c>
    </row>
    <row r="17" spans="1:15" x14ac:dyDescent="0.25">
      <c r="A17">
        <v>16</v>
      </c>
      <c r="B17" t="s">
        <v>2360</v>
      </c>
      <c r="C17" t="s">
        <v>2231</v>
      </c>
      <c r="F17" t="s">
        <v>2347</v>
      </c>
      <c r="I17" t="s">
        <v>2570</v>
      </c>
      <c r="J17" t="s">
        <v>2360</v>
      </c>
      <c r="K17">
        <v>4</v>
      </c>
      <c r="L17">
        <v>4</v>
      </c>
      <c r="M17">
        <v>1</v>
      </c>
      <c r="O17">
        <f>Tabella4[[#This Row],[Membri]]+Tabella4[[#This Row],[Famigli e servitori]]+Tabella4[[#This Row],[Preti]]</f>
        <v>5</v>
      </c>
    </row>
    <row r="18" spans="1:15" x14ac:dyDescent="0.25">
      <c r="A18">
        <v>17</v>
      </c>
      <c r="B18" t="s">
        <v>2361</v>
      </c>
      <c r="C18" t="s">
        <v>1278</v>
      </c>
      <c r="I18" t="s">
        <v>2570</v>
      </c>
      <c r="J18" t="s">
        <v>2360</v>
      </c>
      <c r="K18">
        <v>8</v>
      </c>
      <c r="L18">
        <v>4</v>
      </c>
      <c r="O18">
        <f>Tabella4[[#This Row],[Membri]]+Tabella4[[#This Row],[Famigli e servitori]]+Tabella4[[#This Row],[Preti]]</f>
        <v>8</v>
      </c>
    </row>
    <row r="19" spans="1:15" x14ac:dyDescent="0.25">
      <c r="A19">
        <v>18</v>
      </c>
      <c r="B19" t="s">
        <v>2363</v>
      </c>
      <c r="C19" t="s">
        <v>2364</v>
      </c>
      <c r="I19" t="s">
        <v>2569</v>
      </c>
      <c r="J19" t="s">
        <v>2362</v>
      </c>
      <c r="K19">
        <v>8</v>
      </c>
      <c r="L19">
        <v>4</v>
      </c>
      <c r="M19">
        <v>1</v>
      </c>
      <c r="O19">
        <f>Tabella4[[#This Row],[Membri]]+Tabella4[[#This Row],[Famigli e servitori]]+Tabella4[[#This Row],[Preti]]</f>
        <v>9</v>
      </c>
    </row>
    <row r="20" spans="1:15" x14ac:dyDescent="0.25">
      <c r="A20">
        <v>19</v>
      </c>
      <c r="B20" t="s">
        <v>2366</v>
      </c>
      <c r="C20" t="s">
        <v>2367</v>
      </c>
      <c r="E20" t="s">
        <v>2357</v>
      </c>
      <c r="F20" t="s">
        <v>2368</v>
      </c>
      <c r="I20" t="s">
        <v>2569</v>
      </c>
      <c r="J20" t="s">
        <v>2365</v>
      </c>
      <c r="K20">
        <v>4</v>
      </c>
      <c r="L20">
        <v>4</v>
      </c>
      <c r="M20">
        <v>3</v>
      </c>
      <c r="O20">
        <f>Tabella4[[#This Row],[Membri]]+Tabella4[[#This Row],[Famigli e servitori]]+Tabella4[[#This Row],[Preti]]</f>
        <v>7</v>
      </c>
    </row>
    <row r="21" spans="1:15" x14ac:dyDescent="0.25">
      <c r="A21">
        <v>20</v>
      </c>
      <c r="B21" t="s">
        <v>2370</v>
      </c>
      <c r="C21" t="s">
        <v>2364</v>
      </c>
      <c r="I21" t="s">
        <v>2569</v>
      </c>
      <c r="J21" t="s">
        <v>2369</v>
      </c>
      <c r="K21">
        <v>4</v>
      </c>
      <c r="L21">
        <v>4</v>
      </c>
      <c r="O21">
        <f>Tabella4[[#This Row],[Membri]]+Tabella4[[#This Row],[Famigli e servitori]]+Tabella4[[#This Row],[Preti]]</f>
        <v>4</v>
      </c>
    </row>
    <row r="22" spans="1:15" x14ac:dyDescent="0.25">
      <c r="A22">
        <v>21</v>
      </c>
      <c r="B22" t="s">
        <v>1129</v>
      </c>
      <c r="C22" t="s">
        <v>2156</v>
      </c>
      <c r="E22" t="s">
        <v>2357</v>
      </c>
      <c r="I22" t="s">
        <v>2569</v>
      </c>
      <c r="J22" t="s">
        <v>2369</v>
      </c>
      <c r="K22">
        <v>3</v>
      </c>
      <c r="L22">
        <v>5</v>
      </c>
      <c r="O22">
        <f>Tabella4[[#This Row],[Membri]]+Tabella4[[#This Row],[Famigli e servitori]]+Tabella4[[#This Row],[Preti]]</f>
        <v>3</v>
      </c>
    </row>
    <row r="23" spans="1:15" x14ac:dyDescent="0.25">
      <c r="A23">
        <v>22</v>
      </c>
      <c r="B23" t="s">
        <v>1131</v>
      </c>
      <c r="C23" t="s">
        <v>2372</v>
      </c>
      <c r="F23" t="s">
        <v>2373</v>
      </c>
      <c r="I23" t="s">
        <v>2569</v>
      </c>
      <c r="J23" t="s">
        <v>2371</v>
      </c>
      <c r="K23">
        <v>7</v>
      </c>
      <c r="L23">
        <v>5</v>
      </c>
      <c r="M23">
        <v>1</v>
      </c>
      <c r="O23">
        <f>Tabella4[[#This Row],[Membri]]+Tabella4[[#This Row],[Famigli e servitori]]+Tabella4[[#This Row],[Preti]]</f>
        <v>8</v>
      </c>
    </row>
    <row r="24" spans="1:15" x14ac:dyDescent="0.25">
      <c r="A24">
        <v>23</v>
      </c>
      <c r="B24" t="s">
        <v>2374</v>
      </c>
      <c r="C24" t="s">
        <v>2375</v>
      </c>
      <c r="E24" t="s">
        <v>2357</v>
      </c>
      <c r="I24" t="s">
        <v>2569</v>
      </c>
      <c r="J24" t="s">
        <v>2371</v>
      </c>
      <c r="K24">
        <v>3</v>
      </c>
      <c r="L24">
        <v>5</v>
      </c>
      <c r="O24">
        <f>Tabella4[[#This Row],[Membri]]+Tabella4[[#This Row],[Famigli e servitori]]+Tabella4[[#This Row],[Preti]]</f>
        <v>3</v>
      </c>
    </row>
    <row r="25" spans="1:15" x14ac:dyDescent="0.25">
      <c r="A25">
        <v>24</v>
      </c>
      <c r="B25" t="s">
        <v>2376</v>
      </c>
      <c r="C25" t="s">
        <v>2377</v>
      </c>
      <c r="I25" t="s">
        <v>2569</v>
      </c>
      <c r="J25" t="s">
        <v>2350</v>
      </c>
      <c r="K25">
        <v>4</v>
      </c>
      <c r="L25">
        <v>5</v>
      </c>
      <c r="O25">
        <f>Tabella4[[#This Row],[Membri]]+Tabella4[[#This Row],[Famigli e servitori]]+Tabella4[[#This Row],[Preti]]</f>
        <v>4</v>
      </c>
    </row>
    <row r="26" spans="1:15" x14ac:dyDescent="0.25">
      <c r="A26">
        <v>25</v>
      </c>
      <c r="B26" t="s">
        <v>2378</v>
      </c>
      <c r="C26" t="s">
        <v>2379</v>
      </c>
      <c r="I26" t="s">
        <v>2569</v>
      </c>
      <c r="J26" t="s">
        <v>2350</v>
      </c>
      <c r="K26">
        <v>3</v>
      </c>
      <c r="L26">
        <v>5</v>
      </c>
      <c r="O26">
        <f>Tabella4[[#This Row],[Membri]]+Tabella4[[#This Row],[Famigli e servitori]]+Tabella4[[#This Row],[Preti]]</f>
        <v>3</v>
      </c>
    </row>
    <row r="27" spans="1:15" x14ac:dyDescent="0.25">
      <c r="A27">
        <v>26</v>
      </c>
      <c r="B27" t="s">
        <v>2381</v>
      </c>
      <c r="C27" t="s">
        <v>2382</v>
      </c>
      <c r="I27" t="s">
        <v>2569</v>
      </c>
      <c r="J27" t="s">
        <v>2350</v>
      </c>
      <c r="K27">
        <v>3</v>
      </c>
      <c r="L27">
        <v>5</v>
      </c>
      <c r="O27">
        <f>Tabella4[[#This Row],[Membri]]+Tabella4[[#This Row],[Famigli e servitori]]+Tabella4[[#This Row],[Preti]]</f>
        <v>3</v>
      </c>
    </row>
    <row r="28" spans="1:15" x14ac:dyDescent="0.25">
      <c r="A28">
        <v>27</v>
      </c>
      <c r="B28" t="s">
        <v>2383</v>
      </c>
      <c r="C28" t="s">
        <v>80</v>
      </c>
      <c r="I28" t="s">
        <v>2569</v>
      </c>
      <c r="J28" t="s">
        <v>2350</v>
      </c>
      <c r="K28">
        <v>3</v>
      </c>
      <c r="L28">
        <v>5</v>
      </c>
      <c r="O28">
        <f>Tabella4[[#This Row],[Membri]]+Tabella4[[#This Row],[Famigli e servitori]]+Tabella4[[#This Row],[Preti]]</f>
        <v>3</v>
      </c>
    </row>
    <row r="29" spans="1:15" x14ac:dyDescent="0.25">
      <c r="A29">
        <v>28</v>
      </c>
      <c r="B29" t="s">
        <v>2384</v>
      </c>
      <c r="C29" t="s">
        <v>2245</v>
      </c>
      <c r="H29" t="s">
        <v>2380</v>
      </c>
      <c r="I29" t="s">
        <v>2380</v>
      </c>
      <c r="J29" t="s">
        <v>2380</v>
      </c>
      <c r="K29">
        <v>6</v>
      </c>
      <c r="L29">
        <v>5</v>
      </c>
      <c r="O29">
        <f>Tabella4[[#This Row],[Membri]]+Tabella4[[#This Row],[Famigli e servitori]]+Tabella4[[#This Row],[Preti]]</f>
        <v>6</v>
      </c>
    </row>
    <row r="30" spans="1:15" x14ac:dyDescent="0.25">
      <c r="A30">
        <v>29</v>
      </c>
      <c r="B30" t="s">
        <v>2350</v>
      </c>
      <c r="C30" t="s">
        <v>2245</v>
      </c>
      <c r="I30" t="s">
        <v>2380</v>
      </c>
      <c r="J30" t="s">
        <v>2380</v>
      </c>
      <c r="K30">
        <v>3</v>
      </c>
      <c r="L30">
        <v>6</v>
      </c>
      <c r="M30">
        <v>1</v>
      </c>
      <c r="O30">
        <f>Tabella4[[#This Row],[Membri]]+Tabella4[[#This Row],[Famigli e servitori]]+Tabella4[[#This Row],[Preti]]</f>
        <v>4</v>
      </c>
    </row>
    <row r="31" spans="1:15" x14ac:dyDescent="0.25">
      <c r="A31">
        <v>30</v>
      </c>
      <c r="B31" t="s">
        <v>2385</v>
      </c>
      <c r="C31" t="s">
        <v>1416</v>
      </c>
      <c r="I31" t="s">
        <v>2380</v>
      </c>
      <c r="J31" t="s">
        <v>2380</v>
      </c>
      <c r="K31">
        <v>2</v>
      </c>
      <c r="L31">
        <v>6</v>
      </c>
      <c r="O31">
        <f>Tabella4[[#This Row],[Membri]]+Tabella4[[#This Row],[Famigli e servitori]]+Tabella4[[#This Row],[Preti]]</f>
        <v>2</v>
      </c>
    </row>
    <row r="32" spans="1:15" x14ac:dyDescent="0.25">
      <c r="A32">
        <v>31</v>
      </c>
      <c r="B32" t="s">
        <v>2386</v>
      </c>
      <c r="C32" t="s">
        <v>2387</v>
      </c>
      <c r="E32" t="s">
        <v>2357</v>
      </c>
      <c r="I32" t="s">
        <v>2380</v>
      </c>
      <c r="J32" t="s">
        <v>2380</v>
      </c>
      <c r="K32">
        <v>3</v>
      </c>
      <c r="L32">
        <v>6</v>
      </c>
      <c r="O32">
        <f>Tabella4[[#This Row],[Membri]]+Tabella4[[#This Row],[Famigli e servitori]]+Tabella4[[#This Row],[Preti]]</f>
        <v>3</v>
      </c>
    </row>
    <row r="33" spans="1:15" x14ac:dyDescent="0.25">
      <c r="A33">
        <v>32</v>
      </c>
      <c r="B33" t="s">
        <v>2080</v>
      </c>
      <c r="C33" t="s">
        <v>1278</v>
      </c>
      <c r="G33" t="s">
        <v>2526</v>
      </c>
      <c r="I33" t="s">
        <v>2380</v>
      </c>
      <c r="J33" t="s">
        <v>2380</v>
      </c>
      <c r="K33">
        <v>3</v>
      </c>
      <c r="L33">
        <v>6</v>
      </c>
      <c r="O33">
        <f>Tabella4[[#This Row],[Membri]]+Tabella4[[#This Row],[Famigli e servitori]]+Tabella4[[#This Row],[Preti]]</f>
        <v>3</v>
      </c>
    </row>
    <row r="34" spans="1:15" x14ac:dyDescent="0.25">
      <c r="A34">
        <v>33</v>
      </c>
      <c r="B34" t="s">
        <v>2388</v>
      </c>
      <c r="C34" t="s">
        <v>2389</v>
      </c>
      <c r="I34" t="s">
        <v>2380</v>
      </c>
      <c r="J34" t="s">
        <v>2380</v>
      </c>
      <c r="K34">
        <v>5</v>
      </c>
      <c r="L34">
        <v>6</v>
      </c>
      <c r="O34">
        <f>Tabella4[[#This Row],[Membri]]+Tabella4[[#This Row],[Famigli e servitori]]+Tabella4[[#This Row],[Preti]]</f>
        <v>5</v>
      </c>
    </row>
    <row r="35" spans="1:15" x14ac:dyDescent="0.25">
      <c r="A35">
        <v>34</v>
      </c>
      <c r="B35" t="s">
        <v>2210</v>
      </c>
      <c r="C35" t="s">
        <v>2377</v>
      </c>
      <c r="I35" t="s">
        <v>2380</v>
      </c>
      <c r="J35" t="s">
        <v>2380</v>
      </c>
      <c r="K35">
        <v>7</v>
      </c>
      <c r="L35">
        <v>6</v>
      </c>
      <c r="O35">
        <f>Tabella4[[#This Row],[Membri]]+Tabella4[[#This Row],[Famigli e servitori]]+Tabella4[[#This Row],[Preti]]</f>
        <v>7</v>
      </c>
    </row>
    <row r="36" spans="1:15" x14ac:dyDescent="0.25">
      <c r="A36">
        <v>35</v>
      </c>
      <c r="B36" t="s">
        <v>2390</v>
      </c>
      <c r="C36" t="s">
        <v>2113</v>
      </c>
      <c r="I36" t="s">
        <v>2380</v>
      </c>
      <c r="J36" t="s">
        <v>2380</v>
      </c>
      <c r="K36">
        <v>4</v>
      </c>
      <c r="L36">
        <v>6</v>
      </c>
      <c r="O36">
        <f>Tabella4[[#This Row],[Membri]]+Tabella4[[#This Row],[Famigli e servitori]]+Tabella4[[#This Row],[Preti]]</f>
        <v>4</v>
      </c>
    </row>
    <row r="37" spans="1:15" x14ac:dyDescent="0.25">
      <c r="A37">
        <v>36</v>
      </c>
      <c r="B37" t="s">
        <v>2393</v>
      </c>
      <c r="C37" t="s">
        <v>2346</v>
      </c>
      <c r="E37" t="s">
        <v>2357</v>
      </c>
      <c r="I37" t="s">
        <v>2559</v>
      </c>
      <c r="J37" t="s">
        <v>2392</v>
      </c>
      <c r="K37">
        <v>3</v>
      </c>
      <c r="L37">
        <v>6</v>
      </c>
      <c r="O37">
        <f>Tabella4[[#This Row],[Membri]]+Tabella4[[#This Row],[Famigli e servitori]]+Tabella4[[#This Row],[Preti]]</f>
        <v>3</v>
      </c>
    </row>
    <row r="38" spans="1:15" x14ac:dyDescent="0.25">
      <c r="A38">
        <v>37</v>
      </c>
      <c r="B38" t="s">
        <v>2394</v>
      </c>
      <c r="C38" t="s">
        <v>2395</v>
      </c>
      <c r="I38" t="s">
        <v>2559</v>
      </c>
      <c r="J38" t="s">
        <v>2392</v>
      </c>
      <c r="K38">
        <v>3</v>
      </c>
      <c r="L38">
        <v>6</v>
      </c>
      <c r="O38">
        <f>Tabella4[[#This Row],[Membri]]+Tabella4[[#This Row],[Famigli e servitori]]+Tabella4[[#This Row],[Preti]]</f>
        <v>3</v>
      </c>
    </row>
    <row r="39" spans="1:15" x14ac:dyDescent="0.25">
      <c r="A39">
        <v>38</v>
      </c>
      <c r="B39" t="s">
        <v>100</v>
      </c>
      <c r="C39" t="s">
        <v>222</v>
      </c>
      <c r="E39" t="s">
        <v>2357</v>
      </c>
      <c r="G39" t="s">
        <v>2396</v>
      </c>
      <c r="I39" t="s">
        <v>2559</v>
      </c>
      <c r="J39" t="s">
        <v>2392</v>
      </c>
      <c r="K39">
        <v>2</v>
      </c>
      <c r="L39">
        <v>7</v>
      </c>
      <c r="O39">
        <f>Tabella4[[#This Row],[Membri]]+Tabella4[[#This Row],[Famigli e servitori]]+Tabella4[[#This Row],[Preti]]</f>
        <v>2</v>
      </c>
    </row>
    <row r="40" spans="1:15" x14ac:dyDescent="0.25">
      <c r="A40">
        <v>39</v>
      </c>
      <c r="B40" t="s">
        <v>2397</v>
      </c>
      <c r="C40" t="s">
        <v>1278</v>
      </c>
      <c r="I40" t="s">
        <v>2559</v>
      </c>
      <c r="J40" t="s">
        <v>2392</v>
      </c>
      <c r="K40">
        <v>4</v>
      </c>
      <c r="L40">
        <v>7</v>
      </c>
      <c r="O40">
        <f>Tabella4[[#This Row],[Membri]]+Tabella4[[#This Row],[Famigli e servitori]]+Tabella4[[#This Row],[Preti]]</f>
        <v>4</v>
      </c>
    </row>
    <row r="41" spans="1:15" x14ac:dyDescent="0.25">
      <c r="A41">
        <v>40</v>
      </c>
      <c r="B41" t="s">
        <v>2337</v>
      </c>
      <c r="C41" t="s">
        <v>2398</v>
      </c>
      <c r="I41" t="s">
        <v>2559</v>
      </c>
      <c r="J41" t="s">
        <v>2392</v>
      </c>
      <c r="K41">
        <v>3</v>
      </c>
      <c r="L41">
        <v>7</v>
      </c>
      <c r="O41">
        <f>Tabella4[[#This Row],[Membri]]+Tabella4[[#This Row],[Famigli e servitori]]+Tabella4[[#This Row],[Preti]]</f>
        <v>3</v>
      </c>
    </row>
    <row r="42" spans="1:15" x14ac:dyDescent="0.25">
      <c r="A42">
        <v>41</v>
      </c>
      <c r="B42" t="s">
        <v>2400</v>
      </c>
      <c r="C42" t="s">
        <v>2372</v>
      </c>
      <c r="I42" t="s">
        <v>2559</v>
      </c>
      <c r="J42" t="s">
        <v>2399</v>
      </c>
      <c r="K42">
        <v>3</v>
      </c>
      <c r="L42">
        <v>7</v>
      </c>
      <c r="O42">
        <f>Tabella4[[#This Row],[Membri]]+Tabella4[[#This Row],[Famigli e servitori]]+Tabella4[[#This Row],[Preti]]</f>
        <v>3</v>
      </c>
    </row>
    <row r="43" spans="1:15" x14ac:dyDescent="0.25">
      <c r="A43">
        <v>42</v>
      </c>
      <c r="B43" t="s">
        <v>2402</v>
      </c>
      <c r="C43" t="s">
        <v>2403</v>
      </c>
      <c r="E43" t="s">
        <v>2357</v>
      </c>
      <c r="I43" t="s">
        <v>2559</v>
      </c>
      <c r="J43" t="s">
        <v>2401</v>
      </c>
      <c r="K43">
        <v>4</v>
      </c>
      <c r="L43">
        <v>7</v>
      </c>
      <c r="O43">
        <f>Tabella4[[#This Row],[Membri]]+Tabella4[[#This Row],[Famigli e servitori]]+Tabella4[[#This Row],[Preti]]</f>
        <v>4</v>
      </c>
    </row>
    <row r="44" spans="1:15" x14ac:dyDescent="0.25">
      <c r="A44">
        <v>43</v>
      </c>
      <c r="B44" t="s">
        <v>1608</v>
      </c>
      <c r="C44" t="s">
        <v>2389</v>
      </c>
      <c r="I44" t="s">
        <v>2559</v>
      </c>
      <c r="J44" t="s">
        <v>2401</v>
      </c>
      <c r="K44">
        <v>1</v>
      </c>
      <c r="L44">
        <v>7</v>
      </c>
      <c r="O44">
        <f>Tabella4[[#This Row],[Membri]]+Tabella4[[#This Row],[Famigli e servitori]]+Tabella4[[#This Row],[Preti]]</f>
        <v>1</v>
      </c>
    </row>
    <row r="45" spans="1:15" x14ac:dyDescent="0.25">
      <c r="A45">
        <v>44</v>
      </c>
      <c r="B45" t="s">
        <v>1608</v>
      </c>
      <c r="C45" t="s">
        <v>2404</v>
      </c>
      <c r="I45" t="s">
        <v>2559</v>
      </c>
      <c r="J45" t="s">
        <v>2401</v>
      </c>
      <c r="K45">
        <v>3</v>
      </c>
      <c r="L45">
        <v>7</v>
      </c>
      <c r="M45">
        <v>1</v>
      </c>
      <c r="O45">
        <f>Tabella4[[#This Row],[Membri]]+Tabella4[[#This Row],[Famigli e servitori]]+Tabella4[[#This Row],[Preti]]</f>
        <v>4</v>
      </c>
    </row>
    <row r="46" spans="1:15" x14ac:dyDescent="0.25">
      <c r="A46">
        <v>45</v>
      </c>
      <c r="B46" t="s">
        <v>2407</v>
      </c>
      <c r="E46" t="s">
        <v>2405</v>
      </c>
      <c r="G46" t="s">
        <v>2406</v>
      </c>
      <c r="I46" t="s">
        <v>2559</v>
      </c>
      <c r="J46" t="s">
        <v>2401</v>
      </c>
      <c r="K46">
        <v>5</v>
      </c>
      <c r="L46">
        <v>7</v>
      </c>
      <c r="O46">
        <f>Tabella4[[#This Row],[Membri]]+Tabella4[[#This Row],[Famigli e servitori]]+Tabella4[[#This Row],[Preti]]</f>
        <v>5</v>
      </c>
    </row>
    <row r="47" spans="1:15" x14ac:dyDescent="0.25">
      <c r="A47">
        <v>46</v>
      </c>
      <c r="B47" t="s">
        <v>2409</v>
      </c>
      <c r="C47" t="s">
        <v>2410</v>
      </c>
      <c r="E47" t="s">
        <v>2357</v>
      </c>
      <c r="I47" t="s">
        <v>2559</v>
      </c>
      <c r="J47" t="s">
        <v>2408</v>
      </c>
      <c r="K47">
        <v>4</v>
      </c>
      <c r="L47">
        <v>7</v>
      </c>
      <c r="M47">
        <v>1</v>
      </c>
      <c r="O47">
        <f>Tabella4[[#This Row],[Membri]]+Tabella4[[#This Row],[Famigli e servitori]]+Tabella4[[#This Row],[Preti]]</f>
        <v>5</v>
      </c>
    </row>
    <row r="48" spans="1:15" x14ac:dyDescent="0.25">
      <c r="A48">
        <v>47</v>
      </c>
      <c r="B48" t="s">
        <v>2165</v>
      </c>
      <c r="C48" t="s">
        <v>2382</v>
      </c>
      <c r="I48" t="s">
        <v>2559</v>
      </c>
      <c r="J48" t="s">
        <v>2165</v>
      </c>
      <c r="K48">
        <v>3</v>
      </c>
      <c r="L48">
        <v>7</v>
      </c>
      <c r="O48">
        <f>Tabella4[[#This Row],[Membri]]+Tabella4[[#This Row],[Famigli e servitori]]+Tabella4[[#This Row],[Preti]]</f>
        <v>3</v>
      </c>
    </row>
    <row r="49" spans="1:15" x14ac:dyDescent="0.25">
      <c r="A49">
        <v>48</v>
      </c>
      <c r="B49" t="s">
        <v>2411</v>
      </c>
      <c r="C49" t="s">
        <v>2389</v>
      </c>
      <c r="F49" t="s">
        <v>2412</v>
      </c>
      <c r="I49" t="s">
        <v>2559</v>
      </c>
      <c r="J49" t="s">
        <v>2411</v>
      </c>
      <c r="K49">
        <v>1</v>
      </c>
      <c r="L49">
        <v>8</v>
      </c>
      <c r="O49">
        <f>Tabella4[[#This Row],[Membri]]+Tabella4[[#This Row],[Famigli e servitori]]+Tabella4[[#This Row],[Preti]]</f>
        <v>1</v>
      </c>
    </row>
    <row r="50" spans="1:15" x14ac:dyDescent="0.25">
      <c r="A50">
        <v>49</v>
      </c>
      <c r="B50" t="s">
        <v>2414</v>
      </c>
      <c r="C50" t="s">
        <v>2245</v>
      </c>
      <c r="I50" t="s">
        <v>2559</v>
      </c>
      <c r="J50" t="s">
        <v>2413</v>
      </c>
      <c r="K50">
        <v>6</v>
      </c>
      <c r="L50">
        <v>8</v>
      </c>
      <c r="O50">
        <f>Tabella4[[#This Row],[Membri]]+Tabella4[[#This Row],[Famigli e servitori]]+Tabella4[[#This Row],[Preti]]</f>
        <v>6</v>
      </c>
    </row>
    <row r="51" spans="1:15" x14ac:dyDescent="0.25">
      <c r="A51">
        <v>50</v>
      </c>
      <c r="B51" t="s">
        <v>2415</v>
      </c>
      <c r="C51" t="s">
        <v>2389</v>
      </c>
      <c r="I51" t="s">
        <v>2559</v>
      </c>
      <c r="J51" t="s">
        <v>2413</v>
      </c>
      <c r="K51">
        <v>3</v>
      </c>
      <c r="L51">
        <v>8</v>
      </c>
      <c r="O51">
        <f>Tabella4[[#This Row],[Membri]]+Tabella4[[#This Row],[Famigli e servitori]]+Tabella4[[#This Row],[Preti]]</f>
        <v>3</v>
      </c>
    </row>
    <row r="52" spans="1:15" x14ac:dyDescent="0.25">
      <c r="A52">
        <v>51</v>
      </c>
      <c r="B52" t="s">
        <v>330</v>
      </c>
      <c r="C52" t="s">
        <v>68</v>
      </c>
      <c r="I52" t="s">
        <v>2559</v>
      </c>
      <c r="J52" t="s">
        <v>2416</v>
      </c>
      <c r="K52">
        <v>6</v>
      </c>
      <c r="L52">
        <v>8</v>
      </c>
      <c r="O52">
        <f>Tabella4[[#This Row],[Membri]]+Tabella4[[#This Row],[Famigli e servitori]]+Tabella4[[#This Row],[Preti]]</f>
        <v>6</v>
      </c>
    </row>
    <row r="53" spans="1:15" x14ac:dyDescent="0.25">
      <c r="A53">
        <v>52</v>
      </c>
      <c r="B53" t="s">
        <v>330</v>
      </c>
      <c r="C53" t="s">
        <v>1311</v>
      </c>
      <c r="I53" t="s">
        <v>2559</v>
      </c>
      <c r="J53" t="s">
        <v>2417</v>
      </c>
      <c r="K53">
        <v>6</v>
      </c>
      <c r="L53">
        <v>8</v>
      </c>
      <c r="O53">
        <f>Tabella4[[#This Row],[Membri]]+Tabella4[[#This Row],[Famigli e servitori]]+Tabella4[[#This Row],[Preti]]</f>
        <v>6</v>
      </c>
    </row>
    <row r="54" spans="1:15" x14ac:dyDescent="0.25">
      <c r="A54">
        <v>53</v>
      </c>
      <c r="B54" t="s">
        <v>2418</v>
      </c>
      <c r="C54" t="s">
        <v>2191</v>
      </c>
      <c r="E54" t="s">
        <v>2105</v>
      </c>
      <c r="I54" t="s">
        <v>2559</v>
      </c>
      <c r="J54" t="s">
        <v>2417</v>
      </c>
      <c r="K54">
        <v>2</v>
      </c>
      <c r="L54">
        <v>8</v>
      </c>
      <c r="O54">
        <f>Tabella4[[#This Row],[Membri]]+Tabella4[[#This Row],[Famigli e servitori]]+Tabella4[[#This Row],[Preti]]</f>
        <v>2</v>
      </c>
    </row>
    <row r="55" spans="1:15" x14ac:dyDescent="0.25">
      <c r="A55">
        <v>54</v>
      </c>
      <c r="B55" t="s">
        <v>2420</v>
      </c>
      <c r="C55" t="s">
        <v>2118</v>
      </c>
      <c r="I55" t="s">
        <v>2559</v>
      </c>
      <c r="J55" t="s">
        <v>2419</v>
      </c>
      <c r="K55">
        <v>3</v>
      </c>
      <c r="L55">
        <v>8</v>
      </c>
      <c r="O55">
        <f>Tabella4[[#This Row],[Membri]]+Tabella4[[#This Row],[Famigli e servitori]]+Tabella4[[#This Row],[Preti]]</f>
        <v>3</v>
      </c>
    </row>
    <row r="56" spans="1:15" x14ac:dyDescent="0.25">
      <c r="A56">
        <v>55</v>
      </c>
      <c r="B56" t="s">
        <v>2420</v>
      </c>
      <c r="C56" t="s">
        <v>2421</v>
      </c>
      <c r="I56" t="s">
        <v>2559</v>
      </c>
      <c r="J56" t="s">
        <v>2419</v>
      </c>
      <c r="K56">
        <v>5</v>
      </c>
      <c r="L56">
        <v>8</v>
      </c>
      <c r="M56">
        <v>1</v>
      </c>
      <c r="O56">
        <f>Tabella4[[#This Row],[Membri]]+Tabella4[[#This Row],[Famigli e servitori]]+Tabella4[[#This Row],[Preti]]</f>
        <v>6</v>
      </c>
    </row>
    <row r="57" spans="1:15" x14ac:dyDescent="0.25">
      <c r="A57">
        <v>56</v>
      </c>
      <c r="B57" t="s">
        <v>2424</v>
      </c>
      <c r="C57" t="s">
        <v>2403</v>
      </c>
      <c r="E57" t="s">
        <v>2426</v>
      </c>
      <c r="G57" t="s">
        <v>2425</v>
      </c>
      <c r="I57" t="s">
        <v>2559</v>
      </c>
      <c r="J57" t="s">
        <v>2422</v>
      </c>
      <c r="K57">
        <v>4</v>
      </c>
      <c r="L57" s="42" t="s">
        <v>2423</v>
      </c>
      <c r="M57">
        <v>1</v>
      </c>
      <c r="O57">
        <f>Tabella4[[#This Row],[Membri]]+Tabella4[[#This Row],[Famigli e servitori]]+Tabella4[[#This Row],[Preti]]</f>
        <v>5</v>
      </c>
    </row>
    <row r="58" spans="1:15" x14ac:dyDescent="0.25">
      <c r="A58">
        <v>57</v>
      </c>
      <c r="B58" t="s">
        <v>2158</v>
      </c>
      <c r="C58" t="s">
        <v>2427</v>
      </c>
      <c r="I58" t="s">
        <v>2559</v>
      </c>
      <c r="J58" t="s">
        <v>2428</v>
      </c>
      <c r="K58">
        <v>4</v>
      </c>
      <c r="L58">
        <v>9</v>
      </c>
      <c r="M58">
        <v>1</v>
      </c>
      <c r="O58">
        <f>Tabella4[[#This Row],[Membri]]+Tabella4[[#This Row],[Famigli e servitori]]+Tabella4[[#This Row],[Preti]]</f>
        <v>5</v>
      </c>
    </row>
    <row r="59" spans="1:15" x14ac:dyDescent="0.25">
      <c r="A59">
        <v>58</v>
      </c>
      <c r="B59" t="s">
        <v>2430</v>
      </c>
      <c r="C59" t="s">
        <v>2431</v>
      </c>
      <c r="F59" t="s">
        <v>2412</v>
      </c>
      <c r="I59" t="s">
        <v>2559</v>
      </c>
      <c r="J59" t="s">
        <v>2429</v>
      </c>
      <c r="K59">
        <v>3</v>
      </c>
      <c r="L59">
        <v>9</v>
      </c>
      <c r="M59">
        <v>1</v>
      </c>
      <c r="O59">
        <f>Tabella4[[#This Row],[Membri]]+Tabella4[[#This Row],[Famigli e servitori]]+Tabella4[[#This Row],[Preti]]</f>
        <v>4</v>
      </c>
    </row>
    <row r="60" spans="1:15" x14ac:dyDescent="0.25">
      <c r="A60">
        <v>59</v>
      </c>
      <c r="B60" t="s">
        <v>2167</v>
      </c>
      <c r="C60" t="s">
        <v>80</v>
      </c>
      <c r="I60" t="s">
        <v>2559</v>
      </c>
      <c r="J60" t="s">
        <v>2432</v>
      </c>
      <c r="K60">
        <v>2</v>
      </c>
      <c r="L60">
        <v>9</v>
      </c>
      <c r="O60">
        <f>Tabella4[[#This Row],[Membri]]+Tabella4[[#This Row],[Famigli e servitori]]+Tabella4[[#This Row],[Preti]]</f>
        <v>2</v>
      </c>
    </row>
    <row r="61" spans="1:15" x14ac:dyDescent="0.25">
      <c r="A61">
        <v>60</v>
      </c>
      <c r="B61" t="s">
        <v>2083</v>
      </c>
      <c r="C61" t="s">
        <v>2433</v>
      </c>
      <c r="F61" t="s">
        <v>2335</v>
      </c>
      <c r="I61" t="s">
        <v>2559</v>
      </c>
      <c r="J61" t="s">
        <v>2432</v>
      </c>
      <c r="K61">
        <v>8</v>
      </c>
      <c r="L61">
        <v>9</v>
      </c>
      <c r="O61">
        <f>Tabella4[[#This Row],[Membri]]+Tabella4[[#This Row],[Famigli e servitori]]+Tabella4[[#This Row],[Preti]]</f>
        <v>8</v>
      </c>
    </row>
    <row r="62" spans="1:15" x14ac:dyDescent="0.25">
      <c r="A62">
        <v>61</v>
      </c>
      <c r="B62" t="s">
        <v>230</v>
      </c>
      <c r="C62" t="s">
        <v>2276</v>
      </c>
      <c r="E62" t="s">
        <v>2357</v>
      </c>
      <c r="I62" t="s">
        <v>2559</v>
      </c>
      <c r="J62" t="s">
        <v>2432</v>
      </c>
      <c r="K62">
        <v>3</v>
      </c>
      <c r="L62">
        <v>9</v>
      </c>
      <c r="O62">
        <f>Tabella4[[#This Row],[Membri]]+Tabella4[[#This Row],[Famigli e servitori]]+Tabella4[[#This Row],[Preti]]</f>
        <v>3</v>
      </c>
    </row>
    <row r="63" spans="1:15" x14ac:dyDescent="0.25">
      <c r="A63">
        <v>62</v>
      </c>
      <c r="B63" t="s">
        <v>2436</v>
      </c>
      <c r="C63" t="s">
        <v>2389</v>
      </c>
      <c r="H63" t="s">
        <v>2434</v>
      </c>
      <c r="I63" t="s">
        <v>2560</v>
      </c>
      <c r="J63" t="s">
        <v>2435</v>
      </c>
      <c r="K63">
        <v>4</v>
      </c>
      <c r="L63">
        <v>10</v>
      </c>
      <c r="O63">
        <f>Tabella4[[#This Row],[Membri]]+Tabella4[[#This Row],[Famigli e servitori]]+Tabella4[[#This Row],[Preti]]</f>
        <v>4</v>
      </c>
    </row>
    <row r="64" spans="1:15" x14ac:dyDescent="0.25">
      <c r="A64">
        <v>63</v>
      </c>
      <c r="B64" t="s">
        <v>2437</v>
      </c>
      <c r="C64" t="s">
        <v>2372</v>
      </c>
      <c r="I64" t="s">
        <v>2560</v>
      </c>
      <c r="J64" t="s">
        <v>2435</v>
      </c>
      <c r="K64">
        <v>2</v>
      </c>
      <c r="L64">
        <v>10</v>
      </c>
      <c r="O64">
        <f>Tabella4[[#This Row],[Membri]]+Tabella4[[#This Row],[Famigli e servitori]]+Tabella4[[#This Row],[Preti]]</f>
        <v>2</v>
      </c>
    </row>
    <row r="65" spans="1:15" x14ac:dyDescent="0.25">
      <c r="A65">
        <v>64</v>
      </c>
      <c r="B65" t="s">
        <v>2439</v>
      </c>
      <c r="C65" t="s">
        <v>2440</v>
      </c>
      <c r="I65" t="s">
        <v>2560</v>
      </c>
      <c r="J65" t="s">
        <v>2438</v>
      </c>
      <c r="K65">
        <v>4</v>
      </c>
      <c r="L65">
        <v>10</v>
      </c>
      <c r="O65">
        <f>Tabella4[[#This Row],[Membri]]+Tabella4[[#This Row],[Famigli e servitori]]+Tabella4[[#This Row],[Preti]]</f>
        <v>4</v>
      </c>
    </row>
    <row r="66" spans="1:15" x14ac:dyDescent="0.25">
      <c r="A66">
        <v>65</v>
      </c>
      <c r="B66" t="s">
        <v>2441</v>
      </c>
      <c r="C66" t="s">
        <v>2125</v>
      </c>
      <c r="I66" t="s">
        <v>2560</v>
      </c>
      <c r="J66" t="s">
        <v>2438</v>
      </c>
      <c r="K66">
        <v>5</v>
      </c>
      <c r="L66">
        <v>10</v>
      </c>
      <c r="O66">
        <f>Tabella4[[#This Row],[Membri]]+Tabella4[[#This Row],[Famigli e servitori]]+Tabella4[[#This Row],[Preti]]</f>
        <v>5</v>
      </c>
    </row>
    <row r="67" spans="1:15" x14ac:dyDescent="0.25">
      <c r="A67">
        <v>66</v>
      </c>
      <c r="B67" t="s">
        <v>2442</v>
      </c>
      <c r="C67" t="s">
        <v>2443</v>
      </c>
      <c r="I67" t="s">
        <v>2560</v>
      </c>
      <c r="J67" t="s">
        <v>2444</v>
      </c>
      <c r="K67">
        <v>9</v>
      </c>
      <c r="L67">
        <v>10</v>
      </c>
      <c r="O67">
        <f>Tabella4[[#This Row],[Membri]]+Tabella4[[#This Row],[Famigli e servitori]]+Tabella4[[#This Row],[Preti]]</f>
        <v>9</v>
      </c>
    </row>
    <row r="68" spans="1:15" x14ac:dyDescent="0.25">
      <c r="A68">
        <v>67</v>
      </c>
      <c r="B68" t="s">
        <v>417</v>
      </c>
      <c r="C68" t="s">
        <v>2445</v>
      </c>
      <c r="I68" t="s">
        <v>2560</v>
      </c>
      <c r="J68" t="s">
        <v>2438</v>
      </c>
      <c r="K68">
        <v>2</v>
      </c>
      <c r="L68">
        <v>10</v>
      </c>
      <c r="O68">
        <f>Tabella4[[#This Row],[Membri]]+Tabella4[[#This Row],[Famigli e servitori]]+Tabella4[[#This Row],[Preti]]</f>
        <v>2</v>
      </c>
    </row>
    <row r="69" spans="1:15" x14ac:dyDescent="0.25">
      <c r="A69">
        <v>68</v>
      </c>
      <c r="B69" t="s">
        <v>2317</v>
      </c>
      <c r="C69" t="s">
        <v>2245</v>
      </c>
      <c r="I69" t="s">
        <v>2560</v>
      </c>
      <c r="J69" t="s">
        <v>2446</v>
      </c>
      <c r="K69">
        <v>6</v>
      </c>
      <c r="L69">
        <v>10</v>
      </c>
      <c r="O69">
        <f>Tabella4[[#This Row],[Membri]]+Tabella4[[#This Row],[Famigli e servitori]]+Tabella4[[#This Row],[Preti]]</f>
        <v>6</v>
      </c>
    </row>
    <row r="70" spans="1:15" x14ac:dyDescent="0.25">
      <c r="A70">
        <v>69</v>
      </c>
      <c r="B70" t="s">
        <v>2213</v>
      </c>
      <c r="C70" t="s">
        <v>1416</v>
      </c>
      <c r="I70" t="s">
        <v>2560</v>
      </c>
      <c r="J70" t="s">
        <v>2447</v>
      </c>
      <c r="K70">
        <v>4</v>
      </c>
      <c r="L70">
        <v>11</v>
      </c>
      <c r="O70">
        <f>Tabella4[[#This Row],[Membri]]+Tabella4[[#This Row],[Famigli e servitori]]+Tabella4[[#This Row],[Preti]]</f>
        <v>4</v>
      </c>
    </row>
    <row r="71" spans="1:15" x14ac:dyDescent="0.25">
      <c r="A71">
        <v>70</v>
      </c>
      <c r="B71" t="s">
        <v>1608</v>
      </c>
      <c r="C71" t="s">
        <v>2440</v>
      </c>
      <c r="I71" t="s">
        <v>2560</v>
      </c>
      <c r="J71" t="s">
        <v>2447</v>
      </c>
      <c r="K71">
        <v>3</v>
      </c>
      <c r="L71">
        <v>11</v>
      </c>
      <c r="O71">
        <f>Tabella4[[#This Row],[Membri]]+Tabella4[[#This Row],[Famigli e servitori]]+Tabella4[[#This Row],[Preti]]</f>
        <v>3</v>
      </c>
    </row>
    <row r="72" spans="1:15" x14ac:dyDescent="0.25">
      <c r="A72">
        <v>71</v>
      </c>
      <c r="B72" t="s">
        <v>2448</v>
      </c>
      <c r="C72" t="s">
        <v>2449</v>
      </c>
      <c r="F72" t="s">
        <v>2368</v>
      </c>
      <c r="I72" t="s">
        <v>2560</v>
      </c>
      <c r="J72" t="s">
        <v>2447</v>
      </c>
      <c r="K72">
        <v>1</v>
      </c>
      <c r="L72">
        <v>11</v>
      </c>
      <c r="O72">
        <f>Tabella4[[#This Row],[Membri]]+Tabella4[[#This Row],[Famigli e servitori]]+Tabella4[[#This Row],[Preti]]</f>
        <v>1</v>
      </c>
    </row>
    <row r="73" spans="1:15" x14ac:dyDescent="0.25">
      <c r="A73">
        <v>72</v>
      </c>
      <c r="B73" t="s">
        <v>2331</v>
      </c>
      <c r="C73" t="s">
        <v>2451</v>
      </c>
      <c r="I73" t="s">
        <v>2560</v>
      </c>
      <c r="J73" t="s">
        <v>2450</v>
      </c>
      <c r="K73">
        <v>4</v>
      </c>
      <c r="L73">
        <v>11</v>
      </c>
      <c r="M73">
        <v>1</v>
      </c>
      <c r="O73">
        <f>Tabella4[[#This Row],[Membri]]+Tabella4[[#This Row],[Famigli e servitori]]+Tabella4[[#This Row],[Preti]]</f>
        <v>5</v>
      </c>
    </row>
    <row r="74" spans="1:15" x14ac:dyDescent="0.25">
      <c r="A74">
        <v>73</v>
      </c>
      <c r="B74" t="s">
        <v>2453</v>
      </c>
      <c r="C74" t="s">
        <v>1050</v>
      </c>
      <c r="I74" t="s">
        <v>2560</v>
      </c>
      <c r="J74" t="s">
        <v>2452</v>
      </c>
      <c r="K74">
        <v>6</v>
      </c>
      <c r="L74">
        <v>11</v>
      </c>
      <c r="O74">
        <f>Tabella4[[#This Row],[Membri]]+Tabella4[[#This Row],[Famigli e servitori]]+Tabella4[[#This Row],[Preti]]</f>
        <v>6</v>
      </c>
    </row>
    <row r="75" spans="1:15" x14ac:dyDescent="0.25">
      <c r="A75">
        <v>74</v>
      </c>
      <c r="B75" t="s">
        <v>2455</v>
      </c>
      <c r="C75" t="s">
        <v>2440</v>
      </c>
      <c r="I75" t="s">
        <v>2560</v>
      </c>
      <c r="J75" t="s">
        <v>2454</v>
      </c>
      <c r="K75">
        <v>5</v>
      </c>
      <c r="L75">
        <v>11</v>
      </c>
      <c r="O75">
        <f>Tabella4[[#This Row],[Membri]]+Tabella4[[#This Row],[Famigli e servitori]]+Tabella4[[#This Row],[Preti]]</f>
        <v>5</v>
      </c>
    </row>
    <row r="76" spans="1:15" x14ac:dyDescent="0.25">
      <c r="A76">
        <v>75</v>
      </c>
      <c r="B76" t="s">
        <v>2111</v>
      </c>
      <c r="C76" t="s">
        <v>2457</v>
      </c>
      <c r="I76" t="s">
        <v>2560</v>
      </c>
      <c r="J76" t="s">
        <v>2456</v>
      </c>
      <c r="K76">
        <v>4</v>
      </c>
      <c r="L76">
        <v>11</v>
      </c>
      <c r="M76">
        <v>1</v>
      </c>
      <c r="O76">
        <f>Tabella4[[#This Row],[Membri]]+Tabella4[[#This Row],[Famigli e servitori]]+Tabella4[[#This Row],[Preti]]</f>
        <v>5</v>
      </c>
    </row>
    <row r="77" spans="1:15" x14ac:dyDescent="0.25">
      <c r="A77">
        <v>76</v>
      </c>
      <c r="B77" t="s">
        <v>2460</v>
      </c>
      <c r="C77" t="s">
        <v>2461</v>
      </c>
      <c r="I77" t="s">
        <v>2560</v>
      </c>
      <c r="J77" t="s">
        <v>2459</v>
      </c>
      <c r="K77">
        <v>6</v>
      </c>
      <c r="L77" s="42" t="s">
        <v>2233</v>
      </c>
      <c r="M77">
        <v>1</v>
      </c>
      <c r="O77">
        <f>Tabella4[[#This Row],[Membri]]+Tabella4[[#This Row],[Famigli e servitori]]+Tabella4[[#This Row],[Preti]]</f>
        <v>7</v>
      </c>
    </row>
    <row r="78" spans="1:15" x14ac:dyDescent="0.25">
      <c r="A78">
        <v>77</v>
      </c>
      <c r="B78" t="s">
        <v>2253</v>
      </c>
      <c r="C78" t="s">
        <v>2440</v>
      </c>
      <c r="I78" t="s">
        <v>2560</v>
      </c>
      <c r="J78" t="s">
        <v>775</v>
      </c>
      <c r="K78">
        <v>8</v>
      </c>
      <c r="L78">
        <v>12</v>
      </c>
      <c r="M78">
        <v>2</v>
      </c>
      <c r="O78">
        <f>Tabella4[[#This Row],[Membri]]+Tabella4[[#This Row],[Famigli e servitori]]+Tabella4[[#This Row],[Preti]]</f>
        <v>10</v>
      </c>
    </row>
    <row r="79" spans="1:15" x14ac:dyDescent="0.25">
      <c r="A79">
        <v>78</v>
      </c>
      <c r="B79" t="s">
        <v>2337</v>
      </c>
      <c r="C79" t="s">
        <v>2118</v>
      </c>
      <c r="I79" t="s">
        <v>2560</v>
      </c>
      <c r="J79" t="s">
        <v>2462</v>
      </c>
      <c r="K79">
        <v>9</v>
      </c>
      <c r="L79">
        <v>12</v>
      </c>
      <c r="M79">
        <v>1</v>
      </c>
      <c r="O79">
        <f>Tabella4[[#This Row],[Membri]]+Tabella4[[#This Row],[Famigli e servitori]]+Tabella4[[#This Row],[Preti]]</f>
        <v>10</v>
      </c>
    </row>
    <row r="80" spans="1:15" x14ac:dyDescent="0.25">
      <c r="A80">
        <v>79</v>
      </c>
      <c r="B80" t="s">
        <v>2464</v>
      </c>
      <c r="C80" t="s">
        <v>2465</v>
      </c>
      <c r="I80" t="s">
        <v>2560</v>
      </c>
      <c r="J80" t="s">
        <v>2463</v>
      </c>
      <c r="K80">
        <v>5</v>
      </c>
      <c r="L80">
        <v>12</v>
      </c>
      <c r="O80">
        <f>Tabella4[[#This Row],[Membri]]+Tabella4[[#This Row],[Famigli e servitori]]+Tabella4[[#This Row],[Preti]]</f>
        <v>5</v>
      </c>
    </row>
    <row r="81" spans="1:15" x14ac:dyDescent="0.25">
      <c r="A81">
        <v>80</v>
      </c>
      <c r="B81" t="s">
        <v>2466</v>
      </c>
      <c r="C81" t="s">
        <v>80</v>
      </c>
      <c r="I81" t="s">
        <v>2560</v>
      </c>
      <c r="J81" t="s">
        <v>2463</v>
      </c>
      <c r="K81">
        <v>5</v>
      </c>
      <c r="L81">
        <v>12</v>
      </c>
      <c r="O81">
        <f>Tabella4[[#This Row],[Membri]]+Tabella4[[#This Row],[Famigli e servitori]]+Tabella4[[#This Row],[Preti]]</f>
        <v>5</v>
      </c>
    </row>
    <row r="82" spans="1:15" x14ac:dyDescent="0.25">
      <c r="A82">
        <v>81</v>
      </c>
      <c r="B82" t="s">
        <v>2467</v>
      </c>
      <c r="C82" t="s">
        <v>2325</v>
      </c>
      <c r="E82" t="s">
        <v>2357</v>
      </c>
      <c r="I82" t="s">
        <v>2560</v>
      </c>
      <c r="J82" t="s">
        <v>445</v>
      </c>
      <c r="K82">
        <v>2</v>
      </c>
      <c r="L82">
        <v>12</v>
      </c>
      <c r="O82">
        <f>Tabella4[[#This Row],[Membri]]+Tabella4[[#This Row],[Famigli e servitori]]+Tabella4[[#This Row],[Preti]]</f>
        <v>2</v>
      </c>
    </row>
    <row r="83" spans="1:15" x14ac:dyDescent="0.25">
      <c r="A83">
        <v>82</v>
      </c>
      <c r="B83" t="s">
        <v>2468</v>
      </c>
      <c r="C83" t="s">
        <v>487</v>
      </c>
      <c r="I83" t="s">
        <v>2560</v>
      </c>
      <c r="J83" t="s">
        <v>445</v>
      </c>
      <c r="K83">
        <v>6</v>
      </c>
      <c r="L83">
        <v>13</v>
      </c>
      <c r="O83">
        <f>Tabella4[[#This Row],[Membri]]+Tabella4[[#This Row],[Famigli e servitori]]+Tabella4[[#This Row],[Preti]]</f>
        <v>6</v>
      </c>
    </row>
    <row r="84" spans="1:15" x14ac:dyDescent="0.25">
      <c r="A84">
        <v>83</v>
      </c>
      <c r="B84" t="s">
        <v>2470</v>
      </c>
      <c r="C84" t="s">
        <v>2471</v>
      </c>
      <c r="I84" t="s">
        <v>2560</v>
      </c>
      <c r="J84" t="s">
        <v>2469</v>
      </c>
      <c r="K84">
        <v>8</v>
      </c>
      <c r="L84">
        <v>13</v>
      </c>
      <c r="O84">
        <f>Tabella4[[#This Row],[Membri]]+Tabella4[[#This Row],[Famigli e servitori]]+Tabella4[[#This Row],[Preti]]</f>
        <v>8</v>
      </c>
    </row>
    <row r="85" spans="1:15" x14ac:dyDescent="0.25">
      <c r="A85">
        <v>84</v>
      </c>
      <c r="B85" t="s">
        <v>2473</v>
      </c>
      <c r="C85" t="s">
        <v>2389</v>
      </c>
      <c r="I85" t="s">
        <v>2560</v>
      </c>
      <c r="J85" t="s">
        <v>2472</v>
      </c>
      <c r="K85">
        <v>3</v>
      </c>
      <c r="L85">
        <v>13</v>
      </c>
      <c r="O85">
        <f>Tabella4[[#This Row],[Membri]]+Tabella4[[#This Row],[Famigli e servitori]]+Tabella4[[#This Row],[Preti]]</f>
        <v>3</v>
      </c>
    </row>
    <row r="86" spans="1:15" x14ac:dyDescent="0.25">
      <c r="A86">
        <v>85</v>
      </c>
      <c r="B86" t="s">
        <v>2098</v>
      </c>
      <c r="C86" t="s">
        <v>2372</v>
      </c>
      <c r="I86" t="s">
        <v>2560</v>
      </c>
      <c r="J86" t="s">
        <v>2474</v>
      </c>
      <c r="K86">
        <v>6</v>
      </c>
      <c r="L86">
        <v>13</v>
      </c>
      <c r="O86">
        <f>Tabella4[[#This Row],[Membri]]+Tabella4[[#This Row],[Famigli e servitori]]+Tabella4[[#This Row],[Preti]]</f>
        <v>6</v>
      </c>
    </row>
    <row r="87" spans="1:15" x14ac:dyDescent="0.25">
      <c r="A87">
        <v>86</v>
      </c>
      <c r="B87" t="s">
        <v>2098</v>
      </c>
      <c r="C87" t="s">
        <v>2118</v>
      </c>
      <c r="I87" t="s">
        <v>2560</v>
      </c>
      <c r="J87" t="s">
        <v>2474</v>
      </c>
      <c r="K87">
        <v>3</v>
      </c>
      <c r="L87">
        <v>13</v>
      </c>
      <c r="M87">
        <v>2</v>
      </c>
      <c r="O87">
        <f>Tabella4[[#This Row],[Membri]]+Tabella4[[#This Row],[Famigli e servitori]]+Tabella4[[#This Row],[Preti]]</f>
        <v>5</v>
      </c>
    </row>
    <row r="88" spans="1:15" x14ac:dyDescent="0.25">
      <c r="A88">
        <v>87</v>
      </c>
      <c r="B88" t="s">
        <v>2477</v>
      </c>
      <c r="C88" t="s">
        <v>2478</v>
      </c>
      <c r="E88" t="s">
        <v>2479</v>
      </c>
      <c r="F88" t="s">
        <v>2368</v>
      </c>
      <c r="H88" t="s">
        <v>2476</v>
      </c>
      <c r="I88" t="s">
        <v>2476</v>
      </c>
      <c r="J88" t="s">
        <v>2475</v>
      </c>
      <c r="K88">
        <v>10</v>
      </c>
      <c r="L88" s="42" t="s">
        <v>2480</v>
      </c>
      <c r="M88">
        <v>2</v>
      </c>
      <c r="O88">
        <f>Tabella4[[#This Row],[Membri]]+Tabella4[[#This Row],[Famigli e servitori]]+Tabella4[[#This Row],[Preti]]</f>
        <v>12</v>
      </c>
    </row>
    <row r="89" spans="1:15" x14ac:dyDescent="0.25">
      <c r="A89">
        <v>88</v>
      </c>
      <c r="B89" t="s">
        <v>2481</v>
      </c>
      <c r="C89" t="s">
        <v>2485</v>
      </c>
      <c r="D89" t="s">
        <v>2122</v>
      </c>
      <c r="F89" t="s">
        <v>2335</v>
      </c>
      <c r="H89" t="s">
        <v>2482</v>
      </c>
      <c r="I89" t="s">
        <v>2482</v>
      </c>
      <c r="J89" t="s">
        <v>2481</v>
      </c>
      <c r="K89">
        <v>5</v>
      </c>
      <c r="L89">
        <v>14</v>
      </c>
      <c r="O89">
        <f>Tabella4[[#This Row],[Membri]]+Tabella4[[#This Row],[Famigli e servitori]]+Tabella4[[#This Row],[Preti]]</f>
        <v>5</v>
      </c>
    </row>
    <row r="90" spans="1:15" x14ac:dyDescent="0.25">
      <c r="A90">
        <v>89</v>
      </c>
      <c r="B90" t="s">
        <v>2483</v>
      </c>
      <c r="C90" t="s">
        <v>2245</v>
      </c>
      <c r="H90" t="s">
        <v>2482</v>
      </c>
      <c r="I90" t="s">
        <v>2482</v>
      </c>
      <c r="J90" t="s">
        <v>2481</v>
      </c>
      <c r="K90">
        <v>6</v>
      </c>
      <c r="L90">
        <v>14</v>
      </c>
      <c r="O90">
        <f>Tabella4[[#This Row],[Membri]]+Tabella4[[#This Row],[Famigli e servitori]]+Tabella4[[#This Row],[Preti]]</f>
        <v>6</v>
      </c>
    </row>
    <row r="91" spans="1:15" x14ac:dyDescent="0.25">
      <c r="A91">
        <v>90</v>
      </c>
      <c r="B91" t="s">
        <v>2484</v>
      </c>
      <c r="C91" t="s">
        <v>1195</v>
      </c>
      <c r="F91" t="s">
        <v>2368</v>
      </c>
      <c r="H91" t="s">
        <v>2482</v>
      </c>
      <c r="I91" t="s">
        <v>2482</v>
      </c>
      <c r="J91" t="s">
        <v>2481</v>
      </c>
      <c r="K91">
        <v>3</v>
      </c>
      <c r="L91">
        <v>14</v>
      </c>
      <c r="M91">
        <v>6</v>
      </c>
      <c r="O91">
        <f>Tabella4[[#This Row],[Membri]]+Tabella4[[#This Row],[Famigli e servitori]]+Tabella4[[#This Row],[Preti]]</f>
        <v>9</v>
      </c>
    </row>
    <row r="92" spans="1:15" x14ac:dyDescent="0.25">
      <c r="A92">
        <v>91</v>
      </c>
      <c r="B92" t="s">
        <v>2126</v>
      </c>
      <c r="C92" t="s">
        <v>2125</v>
      </c>
      <c r="F92" t="s">
        <v>2458</v>
      </c>
      <c r="I92" t="s">
        <v>2566</v>
      </c>
      <c r="J92" t="s">
        <v>2486</v>
      </c>
      <c r="K92">
        <v>5</v>
      </c>
      <c r="L92">
        <v>14</v>
      </c>
      <c r="O92">
        <f>Tabella4[[#This Row],[Membri]]+Tabella4[[#This Row],[Famigli e servitori]]+Tabella4[[#This Row],[Preti]]</f>
        <v>5</v>
      </c>
    </row>
    <row r="93" spans="1:15" x14ac:dyDescent="0.25">
      <c r="A93">
        <v>92</v>
      </c>
      <c r="B93" t="s">
        <v>2126</v>
      </c>
      <c r="C93" t="s">
        <v>2487</v>
      </c>
      <c r="F93" t="s">
        <v>2488</v>
      </c>
      <c r="I93" t="s">
        <v>2566</v>
      </c>
      <c r="J93" t="s">
        <v>2486</v>
      </c>
      <c r="K93">
        <v>7</v>
      </c>
      <c r="L93">
        <v>14</v>
      </c>
      <c r="O93">
        <f>Tabella4[[#This Row],[Membri]]+Tabella4[[#This Row],[Famigli e servitori]]+Tabella4[[#This Row],[Preti]]</f>
        <v>7</v>
      </c>
    </row>
    <row r="94" spans="1:15" x14ac:dyDescent="0.25">
      <c r="A94">
        <v>93</v>
      </c>
      <c r="B94" t="s">
        <v>2490</v>
      </c>
      <c r="C94" t="s">
        <v>2491</v>
      </c>
      <c r="I94" t="s">
        <v>2566</v>
      </c>
      <c r="J94" t="s">
        <v>2489</v>
      </c>
      <c r="K94">
        <v>2</v>
      </c>
      <c r="L94">
        <v>14</v>
      </c>
      <c r="O94">
        <f>Tabella4[[#This Row],[Membri]]+Tabella4[[#This Row],[Famigli e servitori]]+Tabella4[[#This Row],[Preti]]</f>
        <v>2</v>
      </c>
    </row>
    <row r="95" spans="1:15" x14ac:dyDescent="0.25">
      <c r="A95">
        <v>94</v>
      </c>
      <c r="B95" t="s">
        <v>2493</v>
      </c>
      <c r="C95" t="s">
        <v>2382</v>
      </c>
      <c r="I95" t="s">
        <v>2566</v>
      </c>
      <c r="J95" t="s">
        <v>2493</v>
      </c>
      <c r="K95">
        <v>5</v>
      </c>
      <c r="L95" s="42" t="s">
        <v>2492</v>
      </c>
      <c r="M95">
        <v>1</v>
      </c>
      <c r="O95">
        <f>Tabella4[[#This Row],[Membri]]+Tabella4[[#This Row],[Famigli e servitori]]+Tabella4[[#This Row],[Preti]]</f>
        <v>6</v>
      </c>
    </row>
    <row r="96" spans="1:15" x14ac:dyDescent="0.25">
      <c r="A96">
        <v>95</v>
      </c>
      <c r="B96" t="s">
        <v>2193</v>
      </c>
      <c r="C96" t="s">
        <v>2457</v>
      </c>
      <c r="I96" t="s">
        <v>2566</v>
      </c>
      <c r="J96" t="s">
        <v>2494</v>
      </c>
      <c r="K96">
        <v>5</v>
      </c>
      <c r="L96">
        <v>15</v>
      </c>
      <c r="O96">
        <f>Tabella4[[#This Row],[Membri]]+Tabella4[[#This Row],[Famigli e servitori]]+Tabella4[[#This Row],[Preti]]</f>
        <v>5</v>
      </c>
    </row>
    <row r="97" spans="1:15" x14ac:dyDescent="0.25">
      <c r="A97">
        <v>96</v>
      </c>
      <c r="B97" t="s">
        <v>445</v>
      </c>
      <c r="C97" t="s">
        <v>2278</v>
      </c>
      <c r="I97" t="s">
        <v>2566</v>
      </c>
      <c r="J97" t="s">
        <v>2495</v>
      </c>
      <c r="K97">
        <v>5</v>
      </c>
      <c r="L97">
        <v>15</v>
      </c>
      <c r="O97">
        <f>Tabella4[[#This Row],[Membri]]+Tabella4[[#This Row],[Famigli e servitori]]+Tabella4[[#This Row],[Preti]]</f>
        <v>5</v>
      </c>
    </row>
    <row r="98" spans="1:15" x14ac:dyDescent="0.25">
      <c r="A98">
        <v>97</v>
      </c>
      <c r="B98" t="s">
        <v>2152</v>
      </c>
      <c r="C98" t="s">
        <v>2245</v>
      </c>
      <c r="I98" t="s">
        <v>2566</v>
      </c>
      <c r="J98" t="s">
        <v>2496</v>
      </c>
      <c r="K98">
        <v>4</v>
      </c>
      <c r="L98">
        <v>15</v>
      </c>
      <c r="O98">
        <f>Tabella4[[#This Row],[Membri]]+Tabella4[[#This Row],[Famigli e servitori]]+Tabella4[[#This Row],[Preti]]</f>
        <v>4</v>
      </c>
    </row>
    <row r="99" spans="1:15" x14ac:dyDescent="0.25">
      <c r="A99">
        <v>98</v>
      </c>
      <c r="B99" t="s">
        <v>1506</v>
      </c>
      <c r="C99" t="s">
        <v>2497</v>
      </c>
      <c r="I99" t="s">
        <v>2566</v>
      </c>
      <c r="J99" t="s">
        <v>2496</v>
      </c>
      <c r="K99">
        <v>2</v>
      </c>
      <c r="L99">
        <v>15</v>
      </c>
      <c r="O99">
        <f>Tabella4[[#This Row],[Membri]]+Tabella4[[#This Row],[Famigli e servitori]]+Tabella4[[#This Row],[Preti]]</f>
        <v>2</v>
      </c>
    </row>
    <row r="100" spans="1:15" x14ac:dyDescent="0.25">
      <c r="A100">
        <v>99</v>
      </c>
      <c r="B100" t="s">
        <v>2499</v>
      </c>
      <c r="C100" t="s">
        <v>2500</v>
      </c>
      <c r="F100" t="s">
        <v>2501</v>
      </c>
      <c r="I100" t="s">
        <v>2566</v>
      </c>
      <c r="J100" t="s">
        <v>2498</v>
      </c>
      <c r="K100">
        <v>3</v>
      </c>
      <c r="L100">
        <v>15</v>
      </c>
      <c r="O100">
        <f>Tabella4[[#This Row],[Membri]]+Tabella4[[#This Row],[Famigli e servitori]]+Tabella4[[#This Row],[Preti]]</f>
        <v>3</v>
      </c>
    </row>
    <row r="101" spans="1:15" x14ac:dyDescent="0.25">
      <c r="A101">
        <v>100</v>
      </c>
      <c r="B101" t="s">
        <v>2503</v>
      </c>
      <c r="C101" t="s">
        <v>1416</v>
      </c>
      <c r="F101" t="s">
        <v>2335</v>
      </c>
      <c r="I101" t="s">
        <v>2566</v>
      </c>
      <c r="J101" t="s">
        <v>2502</v>
      </c>
      <c r="K101">
        <v>4</v>
      </c>
      <c r="L101">
        <v>15</v>
      </c>
      <c r="O101">
        <f>Tabella4[[#This Row],[Membri]]+Tabella4[[#This Row],[Famigli e servitori]]+Tabella4[[#This Row],[Preti]]</f>
        <v>4</v>
      </c>
    </row>
    <row r="102" spans="1:15" x14ac:dyDescent="0.25">
      <c r="A102">
        <v>101</v>
      </c>
      <c r="B102" t="s">
        <v>2083</v>
      </c>
      <c r="C102" t="s">
        <v>2505</v>
      </c>
      <c r="F102" t="s">
        <v>2335</v>
      </c>
      <c r="I102" t="s">
        <v>2566</v>
      </c>
      <c r="J102" t="s">
        <v>2504</v>
      </c>
      <c r="K102">
        <v>5</v>
      </c>
      <c r="L102" s="42" t="s">
        <v>2506</v>
      </c>
      <c r="M102">
        <v>1</v>
      </c>
      <c r="O102">
        <f>Tabella4[[#This Row],[Membri]]+Tabella4[[#This Row],[Famigli e servitori]]+Tabella4[[#This Row],[Preti]]</f>
        <v>6</v>
      </c>
    </row>
    <row r="103" spans="1:15" x14ac:dyDescent="0.25">
      <c r="A103">
        <v>102</v>
      </c>
      <c r="B103" t="s">
        <v>2213</v>
      </c>
      <c r="C103" t="s">
        <v>2372</v>
      </c>
      <c r="I103" t="s">
        <v>2566</v>
      </c>
      <c r="J103" t="s">
        <v>2507</v>
      </c>
      <c r="K103">
        <v>3</v>
      </c>
      <c r="L103">
        <v>16</v>
      </c>
      <c r="O103">
        <f>Tabella4[[#This Row],[Membri]]+Tabella4[[#This Row],[Famigli e servitori]]+Tabella4[[#This Row],[Preti]]</f>
        <v>3</v>
      </c>
    </row>
    <row r="104" spans="1:15" x14ac:dyDescent="0.25">
      <c r="A104">
        <v>103</v>
      </c>
      <c r="B104" t="s">
        <v>2508</v>
      </c>
      <c r="C104" t="s">
        <v>2509</v>
      </c>
      <c r="I104" t="s">
        <v>2566</v>
      </c>
      <c r="J104" t="s">
        <v>2507</v>
      </c>
      <c r="K104">
        <v>5</v>
      </c>
      <c r="L104">
        <v>16</v>
      </c>
      <c r="O104">
        <f>Tabella4[[#This Row],[Membri]]+Tabella4[[#This Row],[Famigli e servitori]]+Tabella4[[#This Row],[Preti]]</f>
        <v>5</v>
      </c>
    </row>
    <row r="105" spans="1:15" x14ac:dyDescent="0.25">
      <c r="A105">
        <v>104</v>
      </c>
      <c r="B105" t="s">
        <v>2510</v>
      </c>
      <c r="C105" t="s">
        <v>68</v>
      </c>
      <c r="I105" t="s">
        <v>2566</v>
      </c>
      <c r="J105" t="s">
        <v>2511</v>
      </c>
      <c r="K105">
        <v>4</v>
      </c>
      <c r="L105">
        <v>16</v>
      </c>
      <c r="O105">
        <f>Tabella4[[#This Row],[Membri]]+Tabella4[[#This Row],[Famigli e servitori]]+Tabella4[[#This Row],[Preti]]</f>
        <v>4</v>
      </c>
    </row>
    <row r="106" spans="1:15" x14ac:dyDescent="0.25">
      <c r="A106">
        <v>105</v>
      </c>
      <c r="B106" t="s">
        <v>2512</v>
      </c>
      <c r="C106" t="s">
        <v>2513</v>
      </c>
      <c r="G106" t="s">
        <v>2514</v>
      </c>
      <c r="I106" t="s">
        <v>2566</v>
      </c>
      <c r="J106" t="s">
        <v>2511</v>
      </c>
      <c r="K106">
        <v>5</v>
      </c>
      <c r="L106">
        <v>16</v>
      </c>
      <c r="O106">
        <f>Tabella4[[#This Row],[Membri]]+Tabella4[[#This Row],[Famigli e servitori]]+Tabella4[[#This Row],[Preti]]</f>
        <v>5</v>
      </c>
    </row>
    <row r="107" spans="1:15" x14ac:dyDescent="0.25">
      <c r="A107">
        <v>106</v>
      </c>
      <c r="B107" t="s">
        <v>2512</v>
      </c>
      <c r="C107" t="s">
        <v>2389</v>
      </c>
      <c r="I107" t="s">
        <v>2566</v>
      </c>
      <c r="J107" t="s">
        <v>2515</v>
      </c>
      <c r="K107">
        <v>2</v>
      </c>
      <c r="L107">
        <v>16</v>
      </c>
      <c r="O107">
        <f>Tabella4[[#This Row],[Membri]]+Tabella4[[#This Row],[Famigli e servitori]]+Tabella4[[#This Row],[Preti]]</f>
        <v>2</v>
      </c>
    </row>
    <row r="108" spans="1:15" x14ac:dyDescent="0.25">
      <c r="A108">
        <v>107</v>
      </c>
      <c r="B108" t="s">
        <v>2340</v>
      </c>
      <c r="C108" t="s">
        <v>2561</v>
      </c>
      <c r="F108" t="s">
        <v>2412</v>
      </c>
      <c r="I108" t="s">
        <v>2566</v>
      </c>
      <c r="J108" t="s">
        <v>2562</v>
      </c>
      <c r="K108">
        <v>4</v>
      </c>
      <c r="L108">
        <v>16</v>
      </c>
      <c r="M108">
        <v>1</v>
      </c>
      <c r="O108">
        <f>Tabella4[[#This Row],[Membri]]+Tabella4[[#This Row],[Famigli e servitori]]+Tabella4[[#This Row],[Preti]]</f>
        <v>5</v>
      </c>
    </row>
    <row r="109" spans="1:15" x14ac:dyDescent="0.25">
      <c r="A109">
        <v>108</v>
      </c>
      <c r="B109" t="s">
        <v>755</v>
      </c>
      <c r="C109" t="s">
        <v>2154</v>
      </c>
      <c r="F109" t="s">
        <v>2517</v>
      </c>
      <c r="I109" t="s">
        <v>2566</v>
      </c>
      <c r="J109" t="s">
        <v>2516</v>
      </c>
      <c r="K109">
        <v>2</v>
      </c>
      <c r="L109">
        <v>16</v>
      </c>
      <c r="O109">
        <f>Tabella4[[#This Row],[Membri]]+Tabella4[[#This Row],[Famigli e servitori]]+Tabella4[[#This Row],[Preti]]</f>
        <v>2</v>
      </c>
    </row>
    <row r="110" spans="1:15" x14ac:dyDescent="0.25">
      <c r="A110">
        <v>109</v>
      </c>
      <c r="B110" t="s">
        <v>2518</v>
      </c>
      <c r="C110" t="s">
        <v>2509</v>
      </c>
      <c r="I110" t="s">
        <v>2566</v>
      </c>
      <c r="J110" t="s">
        <v>2516</v>
      </c>
      <c r="K110">
        <v>2</v>
      </c>
      <c r="L110">
        <v>16</v>
      </c>
      <c r="O110">
        <f>Tabella4[[#This Row],[Membri]]+Tabella4[[#This Row],[Famigli e servitori]]+Tabella4[[#This Row],[Preti]]</f>
        <v>2</v>
      </c>
    </row>
    <row r="111" spans="1:15" x14ac:dyDescent="0.25">
      <c r="A111">
        <v>110</v>
      </c>
      <c r="B111" t="s">
        <v>2519</v>
      </c>
      <c r="C111" t="s">
        <v>2457</v>
      </c>
      <c r="G111" t="s">
        <v>2520</v>
      </c>
      <c r="I111" t="s">
        <v>2566</v>
      </c>
      <c r="J111" t="s">
        <v>2516</v>
      </c>
      <c r="K111">
        <v>3</v>
      </c>
      <c r="L111">
        <v>17</v>
      </c>
      <c r="O111">
        <f>Tabella4[[#This Row],[Membri]]+Tabella4[[#This Row],[Famigli e servitori]]+Tabella4[[#This Row],[Preti]]</f>
        <v>3</v>
      </c>
    </row>
    <row r="112" spans="1:15" x14ac:dyDescent="0.25">
      <c r="A112">
        <v>111</v>
      </c>
      <c r="B112" t="s">
        <v>2138</v>
      </c>
      <c r="C112" t="s">
        <v>2522</v>
      </c>
      <c r="I112" t="s">
        <v>2566</v>
      </c>
      <c r="J112" t="s">
        <v>2521</v>
      </c>
      <c r="K112">
        <v>3</v>
      </c>
      <c r="L112">
        <v>17</v>
      </c>
      <c r="O112">
        <f>Tabella4[[#This Row],[Membri]]+Tabella4[[#This Row],[Famigli e servitori]]+Tabella4[[#This Row],[Preti]]</f>
        <v>3</v>
      </c>
    </row>
    <row r="113" spans="1:15" x14ac:dyDescent="0.25">
      <c r="A113">
        <v>112</v>
      </c>
      <c r="B113" t="s">
        <v>2161</v>
      </c>
      <c r="C113" t="s">
        <v>1416</v>
      </c>
      <c r="I113" t="s">
        <v>2566</v>
      </c>
      <c r="J113" t="s">
        <v>2521</v>
      </c>
      <c r="K113">
        <v>5</v>
      </c>
      <c r="L113">
        <v>17</v>
      </c>
      <c r="O113">
        <f>Tabella4[[#This Row],[Membri]]+Tabella4[[#This Row],[Famigli e servitori]]+Tabella4[[#This Row],[Preti]]</f>
        <v>5</v>
      </c>
    </row>
    <row r="114" spans="1:15" x14ac:dyDescent="0.25">
      <c r="A114">
        <v>113</v>
      </c>
      <c r="B114" t="s">
        <v>2523</v>
      </c>
      <c r="C114" t="s">
        <v>2346</v>
      </c>
      <c r="F114" t="s">
        <v>2368</v>
      </c>
      <c r="I114" t="s">
        <v>2566</v>
      </c>
      <c r="J114" t="s">
        <v>2521</v>
      </c>
      <c r="K114">
        <v>1</v>
      </c>
      <c r="L114">
        <v>17</v>
      </c>
      <c r="O114">
        <f>Tabella4[[#This Row],[Membri]]+Tabella4[[#This Row],[Famigli e servitori]]+Tabella4[[#This Row],[Preti]]</f>
        <v>1</v>
      </c>
    </row>
    <row r="115" spans="1:15" x14ac:dyDescent="0.25">
      <c r="A115">
        <v>114</v>
      </c>
      <c r="B115" t="s">
        <v>2525</v>
      </c>
      <c r="C115" t="s">
        <v>2552</v>
      </c>
      <c r="I115" t="s">
        <v>2566</v>
      </c>
      <c r="J115" t="s">
        <v>2524</v>
      </c>
      <c r="K115">
        <v>2</v>
      </c>
      <c r="L115">
        <v>17</v>
      </c>
      <c r="O115">
        <f>Tabella4[[#This Row],[Membri]]+Tabella4[[#This Row],[Famigli e servitori]]+Tabella4[[#This Row],[Preti]]</f>
        <v>2</v>
      </c>
    </row>
    <row r="116" spans="1:15" x14ac:dyDescent="0.25">
      <c r="A116">
        <v>115</v>
      </c>
      <c r="B116" t="s">
        <v>2080</v>
      </c>
      <c r="C116" t="s">
        <v>2527</v>
      </c>
      <c r="G116" t="s">
        <v>2528</v>
      </c>
      <c r="I116" t="s">
        <v>2566</v>
      </c>
      <c r="J116" t="s">
        <v>2524</v>
      </c>
      <c r="K116">
        <v>4</v>
      </c>
      <c r="L116">
        <v>17</v>
      </c>
      <c r="O116">
        <f>Tabella4[[#This Row],[Membri]]+Tabella4[[#This Row],[Famigli e servitori]]+Tabella4[[#This Row],[Preti]]</f>
        <v>4</v>
      </c>
    </row>
    <row r="117" spans="1:15" x14ac:dyDescent="0.25">
      <c r="A117">
        <v>116</v>
      </c>
      <c r="B117" t="s">
        <v>2529</v>
      </c>
      <c r="C117" t="s">
        <v>2203</v>
      </c>
      <c r="E117" t="s">
        <v>2357</v>
      </c>
      <c r="I117" t="s">
        <v>2566</v>
      </c>
      <c r="J117" t="s">
        <v>2504</v>
      </c>
      <c r="K117">
        <v>2</v>
      </c>
      <c r="L117">
        <v>17</v>
      </c>
      <c r="O117">
        <f>Tabella4[[#This Row],[Membri]]+Tabella4[[#This Row],[Famigli e servitori]]+Tabella4[[#This Row],[Preti]]</f>
        <v>2</v>
      </c>
    </row>
    <row r="118" spans="1:15" x14ac:dyDescent="0.25">
      <c r="A118">
        <v>117</v>
      </c>
      <c r="B118" t="s">
        <v>2530</v>
      </c>
      <c r="C118" t="s">
        <v>2531</v>
      </c>
      <c r="E118" t="s">
        <v>2357</v>
      </c>
      <c r="I118" t="s">
        <v>2566</v>
      </c>
      <c r="J118" t="s">
        <v>2504</v>
      </c>
      <c r="K118">
        <v>6</v>
      </c>
      <c r="L118">
        <v>17</v>
      </c>
      <c r="O118">
        <f>Tabella4[[#This Row],[Membri]]+Tabella4[[#This Row],[Famigli e servitori]]+Tabella4[[#This Row],[Preti]]</f>
        <v>6</v>
      </c>
    </row>
    <row r="119" spans="1:15" x14ac:dyDescent="0.25">
      <c r="A119">
        <v>118</v>
      </c>
      <c r="B119" t="s">
        <v>2532</v>
      </c>
      <c r="C119" t="s">
        <v>2533</v>
      </c>
      <c r="I119" t="s">
        <v>2566</v>
      </c>
      <c r="J119" t="s">
        <v>2504</v>
      </c>
      <c r="K119">
        <v>1</v>
      </c>
      <c r="L119">
        <v>17</v>
      </c>
      <c r="O119">
        <f>Tabella4[[#This Row],[Membri]]+Tabella4[[#This Row],[Famigli e servitori]]+Tabella4[[#This Row],[Preti]]</f>
        <v>1</v>
      </c>
    </row>
    <row r="120" spans="1:15" x14ac:dyDescent="0.25">
      <c r="A120">
        <v>119</v>
      </c>
      <c r="B120" t="s">
        <v>2534</v>
      </c>
      <c r="C120" t="s">
        <v>2389</v>
      </c>
      <c r="G120" t="s">
        <v>2535</v>
      </c>
      <c r="I120" t="s">
        <v>2566</v>
      </c>
      <c r="J120" t="s">
        <v>2504</v>
      </c>
      <c r="K120">
        <v>5</v>
      </c>
      <c r="L120">
        <v>17</v>
      </c>
      <c r="O120">
        <f>Tabella4[[#This Row],[Membri]]+Tabella4[[#This Row],[Famigli e servitori]]+Tabella4[[#This Row],[Preti]]</f>
        <v>5</v>
      </c>
    </row>
    <row r="121" spans="1:15" x14ac:dyDescent="0.25">
      <c r="A121">
        <v>120</v>
      </c>
      <c r="B121" t="s">
        <v>2098</v>
      </c>
      <c r="C121" t="s">
        <v>2113</v>
      </c>
      <c r="I121" t="s">
        <v>2566</v>
      </c>
      <c r="J121" t="s">
        <v>2536</v>
      </c>
      <c r="K121">
        <v>4</v>
      </c>
      <c r="L121">
        <v>17</v>
      </c>
      <c r="O121">
        <f>Tabella4[[#This Row],[Membri]]+Tabella4[[#This Row],[Famigli e servitori]]+Tabella4[[#This Row],[Preti]]</f>
        <v>4</v>
      </c>
    </row>
    <row r="122" spans="1:15" x14ac:dyDescent="0.25">
      <c r="A122">
        <v>121</v>
      </c>
      <c r="B122" t="s">
        <v>2098</v>
      </c>
      <c r="C122" t="s">
        <v>2537</v>
      </c>
      <c r="F122" t="s">
        <v>2368</v>
      </c>
      <c r="I122" t="s">
        <v>2566</v>
      </c>
      <c r="J122" t="s">
        <v>2536</v>
      </c>
      <c r="K122">
        <v>4</v>
      </c>
      <c r="L122">
        <v>18</v>
      </c>
      <c r="M122">
        <v>1</v>
      </c>
      <c r="O122">
        <f>Tabella4[[#This Row],[Membri]]+Tabella4[[#This Row],[Famigli e servitori]]+Tabella4[[#This Row],[Preti]]</f>
        <v>5</v>
      </c>
    </row>
    <row r="123" spans="1:15" x14ac:dyDescent="0.25">
      <c r="A123">
        <v>122</v>
      </c>
      <c r="B123" t="s">
        <v>1173</v>
      </c>
      <c r="C123" t="s">
        <v>2538</v>
      </c>
      <c r="F123" t="s">
        <v>2517</v>
      </c>
      <c r="I123" t="s">
        <v>2566</v>
      </c>
      <c r="J123" t="s">
        <v>2536</v>
      </c>
      <c r="K123">
        <v>1</v>
      </c>
      <c r="L123">
        <v>18</v>
      </c>
      <c r="M123">
        <v>1</v>
      </c>
      <c r="O123">
        <f>Tabella4[[#This Row],[Membri]]+Tabella4[[#This Row],[Famigli e servitori]]+Tabella4[[#This Row],[Preti]]</f>
        <v>2</v>
      </c>
    </row>
    <row r="124" spans="1:15" x14ac:dyDescent="0.25">
      <c r="A124">
        <v>123</v>
      </c>
      <c r="B124" t="s">
        <v>2098</v>
      </c>
      <c r="C124" t="s">
        <v>2513</v>
      </c>
      <c r="F124" t="s">
        <v>200</v>
      </c>
      <c r="I124" t="s">
        <v>2566</v>
      </c>
      <c r="J124" t="s">
        <v>2536</v>
      </c>
      <c r="K124">
        <v>4</v>
      </c>
      <c r="L124">
        <v>18</v>
      </c>
      <c r="O124">
        <f>Tabella4[[#This Row],[Membri]]+Tabella4[[#This Row],[Famigli e servitori]]+Tabella4[[#This Row],[Preti]]</f>
        <v>4</v>
      </c>
    </row>
    <row r="125" spans="1:15" x14ac:dyDescent="0.25">
      <c r="A125">
        <v>124</v>
      </c>
      <c r="B125" t="s">
        <v>2342</v>
      </c>
      <c r="C125" t="s">
        <v>80</v>
      </c>
      <c r="I125" t="s">
        <v>2566</v>
      </c>
      <c r="J125" t="s">
        <v>2536</v>
      </c>
      <c r="K125">
        <v>6</v>
      </c>
      <c r="L125">
        <v>18</v>
      </c>
      <c r="O125">
        <f>Tabella4[[#This Row],[Membri]]+Tabella4[[#This Row],[Famigli e servitori]]+Tabella4[[#This Row],[Preti]]</f>
        <v>6</v>
      </c>
    </row>
    <row r="126" spans="1:15" x14ac:dyDescent="0.25">
      <c r="A126">
        <v>125</v>
      </c>
      <c r="B126" t="s">
        <v>2540</v>
      </c>
      <c r="C126" t="s">
        <v>2541</v>
      </c>
      <c r="I126" t="s">
        <v>2566</v>
      </c>
      <c r="J126" t="s">
        <v>2539</v>
      </c>
      <c r="K126">
        <v>4</v>
      </c>
      <c r="L126">
        <v>18</v>
      </c>
      <c r="M126">
        <v>2</v>
      </c>
      <c r="O126">
        <f>Tabella4[[#This Row],[Membri]]+Tabella4[[#This Row],[Famigli e servitori]]+Tabella4[[#This Row],[Preti]]</f>
        <v>6</v>
      </c>
    </row>
    <row r="127" spans="1:15" x14ac:dyDescent="0.25">
      <c r="A127">
        <v>126</v>
      </c>
      <c r="B127" t="s">
        <v>2543</v>
      </c>
      <c r="C127" t="s">
        <v>2544</v>
      </c>
      <c r="I127" t="s">
        <v>2566</v>
      </c>
      <c r="J127" t="s">
        <v>2542</v>
      </c>
      <c r="K127">
        <v>3</v>
      </c>
      <c r="L127">
        <v>18</v>
      </c>
      <c r="M127">
        <v>2</v>
      </c>
      <c r="O127">
        <f>Tabella4[[#This Row],[Membri]]+Tabella4[[#This Row],[Famigli e servitori]]+Tabella4[[#This Row],[Preti]]</f>
        <v>5</v>
      </c>
    </row>
    <row r="128" spans="1:15" x14ac:dyDescent="0.25">
      <c r="A128">
        <v>127</v>
      </c>
      <c r="B128" t="s">
        <v>2545</v>
      </c>
      <c r="C128" t="s">
        <v>2546</v>
      </c>
      <c r="I128" t="s">
        <v>2566</v>
      </c>
      <c r="J128" t="s">
        <v>2542</v>
      </c>
      <c r="K128">
        <v>5</v>
      </c>
      <c r="L128">
        <v>18</v>
      </c>
      <c r="O128">
        <f>Tabella4[[#This Row],[Membri]]+Tabella4[[#This Row],[Famigli e servitori]]+Tabella4[[#This Row],[Preti]]</f>
        <v>5</v>
      </c>
    </row>
    <row r="129" spans="1:15" x14ac:dyDescent="0.25">
      <c r="A129">
        <v>128</v>
      </c>
      <c r="B129" t="s">
        <v>2548</v>
      </c>
      <c r="I129" t="s">
        <v>2566</v>
      </c>
      <c r="J129" t="s">
        <v>2547</v>
      </c>
      <c r="K129">
        <v>3</v>
      </c>
      <c r="L129">
        <v>18</v>
      </c>
      <c r="M129">
        <v>1</v>
      </c>
      <c r="O129">
        <f>Tabella4[[#This Row],[Membri]]+Tabella4[[#This Row],[Famigli e servitori]]+Tabella4[[#This Row],[Preti]]</f>
        <v>4</v>
      </c>
    </row>
    <row r="130" spans="1:15" x14ac:dyDescent="0.25">
      <c r="A130">
        <v>129</v>
      </c>
      <c r="B130" t="s">
        <v>2549</v>
      </c>
      <c r="C130" t="s">
        <v>2550</v>
      </c>
      <c r="E130" t="s">
        <v>2551</v>
      </c>
      <c r="F130" t="s">
        <v>2368</v>
      </c>
      <c r="I130" t="s">
        <v>2566</v>
      </c>
      <c r="J130" t="s">
        <v>227</v>
      </c>
      <c r="K130">
        <v>9</v>
      </c>
      <c r="L130">
        <v>19</v>
      </c>
      <c r="M130">
        <v>3</v>
      </c>
      <c r="O130">
        <f>Tabella4[[#This Row],[Membri]]+Tabella4[[#This Row],[Famigli e servitori]]+Tabella4[[#This Row],[Preti]]</f>
        <v>12</v>
      </c>
    </row>
    <row r="131" spans="1:15" x14ac:dyDescent="0.25">
      <c r="A131">
        <v>130</v>
      </c>
      <c r="B131" t="s">
        <v>2554</v>
      </c>
      <c r="C131" t="s">
        <v>2348</v>
      </c>
      <c r="G131" t="s">
        <v>2555</v>
      </c>
      <c r="I131" t="s">
        <v>2566</v>
      </c>
      <c r="J131" t="s">
        <v>2553</v>
      </c>
      <c r="K131">
        <v>4</v>
      </c>
      <c r="L131">
        <v>19</v>
      </c>
      <c r="O131">
        <f>Tabella4[[#This Row],[Membri]]+Tabella4[[#This Row],[Famigli e servitori]]+Tabella4[[#This Row],[Preti]]</f>
        <v>4</v>
      </c>
    </row>
    <row r="132" spans="1:15" x14ac:dyDescent="0.25">
      <c r="A132">
        <v>131</v>
      </c>
      <c r="B132" t="s">
        <v>2556</v>
      </c>
      <c r="C132" t="s">
        <v>80</v>
      </c>
      <c r="I132" t="s">
        <v>2566</v>
      </c>
      <c r="J132" t="s">
        <v>2553</v>
      </c>
      <c r="K132">
        <v>2</v>
      </c>
      <c r="L132">
        <v>19</v>
      </c>
      <c r="O132">
        <f>Tabella4[[#This Row],[Membri]]+Tabella4[[#This Row],[Famigli e servitori]]+Tabella4[[#This Row],[Preti]]</f>
        <v>2</v>
      </c>
    </row>
    <row r="133" spans="1:15" x14ac:dyDescent="0.25">
      <c r="A133">
        <v>132</v>
      </c>
      <c r="B133" t="s">
        <v>1506</v>
      </c>
      <c r="C133" t="s">
        <v>2377</v>
      </c>
      <c r="I133" t="s">
        <v>2566</v>
      </c>
      <c r="J133" t="s">
        <v>2553</v>
      </c>
      <c r="K133">
        <v>5</v>
      </c>
      <c r="L133">
        <v>19</v>
      </c>
      <c r="O133">
        <f>Tabella4[[#This Row],[Membri]]+Tabella4[[#This Row],[Famigli e servitori]]+Tabella4[[#This Row],[Preti]]</f>
        <v>5</v>
      </c>
    </row>
    <row r="134" spans="1:15" x14ac:dyDescent="0.25">
      <c r="B134">
        <f>SUBTOTAL(103,Tabella4[[Cognome ]])</f>
        <v>132</v>
      </c>
      <c r="I134">
        <f>SUBTOTAL(103,Tabella4[Colonna1])</f>
        <v>132</v>
      </c>
      <c r="K134">
        <f>SUBTOTAL(109,Tabella4[Membri])</f>
        <v>561</v>
      </c>
      <c r="M134">
        <f>SUBTOTAL(109,Tabella4[Famigli e servitori])</f>
        <v>46</v>
      </c>
      <c r="N134">
        <f>SUBTOTAL(109,Tabella4[Preti])</f>
        <v>0</v>
      </c>
      <c r="O134">
        <f>SUBTOTAL(109,Tabella4[Totale])</f>
        <v>607</v>
      </c>
    </row>
  </sheetData>
  <pageMargins left="0.7" right="0.7" top="0.75" bottom="0.75" header="0.3" footer="0.3"/>
  <pageSetup paperSize="9" orientation="portrait" verticalDpi="3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9830-8E18-46AC-9414-2A742BE6F4B2}">
  <dimension ref="A1:L60"/>
  <sheetViews>
    <sheetView workbookViewId="0">
      <pane xSplit="1" ySplit="1" topLeftCell="B41" activePane="bottomRight" state="frozen"/>
      <selection pane="topRight" activeCell="B1" sqref="B1"/>
      <selection pane="bottomLeft" activeCell="A2" sqref="A2"/>
      <selection pane="bottomRight" activeCell="H68" sqref="H68"/>
    </sheetView>
  </sheetViews>
  <sheetFormatPr defaultRowHeight="15" x14ac:dyDescent="0.25"/>
  <cols>
    <col min="1" max="1" width="9.140625" style="34"/>
    <col min="2" max="2" width="14.7109375" bestFit="1" customWidth="1"/>
    <col min="3" max="4" width="14.7109375" customWidth="1"/>
    <col min="5" max="5" width="12.28515625" customWidth="1"/>
    <col min="6" max="6" width="19.28515625" bestFit="1" customWidth="1"/>
    <col min="7" max="7" width="12.42578125" bestFit="1" customWidth="1"/>
    <col min="8" max="8" width="11.42578125" bestFit="1" customWidth="1"/>
    <col min="11" max="11" width="12.7109375" customWidth="1"/>
  </cols>
  <sheetData>
    <row r="1" spans="1:12" s="73" customFormat="1" ht="75" x14ac:dyDescent="0.25">
      <c r="A1" s="75" t="s">
        <v>2575</v>
      </c>
      <c r="B1" s="73" t="s">
        <v>2573</v>
      </c>
      <c r="C1" s="73" t="s">
        <v>2574</v>
      </c>
      <c r="D1" s="73" t="s">
        <v>2576</v>
      </c>
      <c r="E1" s="73" t="s">
        <v>2572</v>
      </c>
      <c r="F1" s="73" t="s">
        <v>2571</v>
      </c>
      <c r="G1" s="73" t="s">
        <v>2586</v>
      </c>
      <c r="H1" s="73" t="s">
        <v>2255</v>
      </c>
      <c r="I1" s="73" t="s">
        <v>2589</v>
      </c>
      <c r="J1" s="73" t="s">
        <v>2590</v>
      </c>
      <c r="K1" s="73" t="s">
        <v>2585</v>
      </c>
      <c r="L1" s="73" t="s">
        <v>2588</v>
      </c>
    </row>
    <row r="2" spans="1:12" x14ac:dyDescent="0.25">
      <c r="A2" s="34">
        <v>1598</v>
      </c>
      <c r="B2">
        <v>1263</v>
      </c>
      <c r="C2">
        <v>110</v>
      </c>
      <c r="D2">
        <f>B2+C2</f>
        <v>1373</v>
      </c>
    </row>
    <row r="3" spans="1:12" x14ac:dyDescent="0.25">
      <c r="A3" s="34">
        <v>1602</v>
      </c>
      <c r="E3">
        <v>462</v>
      </c>
      <c r="H3">
        <v>147</v>
      </c>
      <c r="I3">
        <v>131</v>
      </c>
      <c r="J3">
        <v>740</v>
      </c>
    </row>
    <row r="4" spans="1:12" x14ac:dyDescent="0.25">
      <c r="A4" s="34" t="s">
        <v>2577</v>
      </c>
      <c r="D4">
        <v>1314</v>
      </c>
    </row>
    <row r="5" spans="1:12" x14ac:dyDescent="0.25">
      <c r="A5" s="34">
        <v>1605</v>
      </c>
      <c r="B5">
        <v>954</v>
      </c>
      <c r="C5">
        <v>126</v>
      </c>
      <c r="D5">
        <f>B5+C5</f>
        <v>1080</v>
      </c>
    </row>
    <row r="6" spans="1:12" x14ac:dyDescent="0.25">
      <c r="A6" s="34" t="s">
        <v>2591</v>
      </c>
      <c r="F6">
        <v>639</v>
      </c>
    </row>
    <row r="7" spans="1:12" x14ac:dyDescent="0.25">
      <c r="A7" s="34">
        <v>1608</v>
      </c>
      <c r="E7">
        <v>479</v>
      </c>
      <c r="I7">
        <v>128</v>
      </c>
    </row>
    <row r="8" spans="1:12" x14ac:dyDescent="0.25">
      <c r="A8" s="34">
        <v>1611</v>
      </c>
      <c r="F8">
        <v>621</v>
      </c>
    </row>
    <row r="9" spans="1:12" x14ac:dyDescent="0.25">
      <c r="A9" s="34">
        <v>1615</v>
      </c>
      <c r="B9">
        <v>1265</v>
      </c>
      <c r="C9">
        <v>106</v>
      </c>
      <c r="D9">
        <f t="shared" ref="D9:D32" si="0">B9+C9</f>
        <v>1371</v>
      </c>
    </row>
    <row r="10" spans="1:12" x14ac:dyDescent="0.25">
      <c r="A10" s="34">
        <v>1620</v>
      </c>
      <c r="B10">
        <v>1442</v>
      </c>
      <c r="C10">
        <v>122</v>
      </c>
      <c r="D10">
        <f t="shared" si="0"/>
        <v>1564</v>
      </c>
    </row>
    <row r="11" spans="1:12" x14ac:dyDescent="0.25">
      <c r="A11" s="34">
        <v>1624</v>
      </c>
      <c r="B11">
        <v>1324</v>
      </c>
      <c r="C11">
        <v>124</v>
      </c>
      <c r="D11">
        <f t="shared" si="0"/>
        <v>1448</v>
      </c>
    </row>
    <row r="12" spans="1:12" x14ac:dyDescent="0.25">
      <c r="A12" s="34">
        <v>1627</v>
      </c>
      <c r="B12">
        <v>1255</v>
      </c>
      <c r="C12">
        <v>121</v>
      </c>
      <c r="D12">
        <f t="shared" si="0"/>
        <v>1376</v>
      </c>
    </row>
    <row r="13" spans="1:12" x14ac:dyDescent="0.25">
      <c r="A13" s="34">
        <v>1631</v>
      </c>
      <c r="B13">
        <v>1223</v>
      </c>
      <c r="C13">
        <v>125</v>
      </c>
      <c r="D13">
        <f t="shared" si="0"/>
        <v>1348</v>
      </c>
    </row>
    <row r="14" spans="1:12" x14ac:dyDescent="0.25">
      <c r="A14" s="34">
        <v>1634</v>
      </c>
      <c r="B14">
        <v>1190</v>
      </c>
      <c r="C14">
        <v>99</v>
      </c>
      <c r="D14">
        <f t="shared" si="0"/>
        <v>1289</v>
      </c>
    </row>
    <row r="15" spans="1:12" x14ac:dyDescent="0.25">
      <c r="A15" s="34">
        <v>1635</v>
      </c>
      <c r="B15">
        <v>1253</v>
      </c>
      <c r="C15">
        <v>110</v>
      </c>
      <c r="D15">
        <f t="shared" si="0"/>
        <v>1363</v>
      </c>
    </row>
    <row r="16" spans="1:12" x14ac:dyDescent="0.25">
      <c r="A16" s="34">
        <v>1637</v>
      </c>
      <c r="B16">
        <v>1194</v>
      </c>
      <c r="C16">
        <v>106</v>
      </c>
      <c r="D16">
        <f t="shared" si="0"/>
        <v>1300</v>
      </c>
    </row>
    <row r="17" spans="1:8" x14ac:dyDescent="0.25">
      <c r="A17" s="34">
        <v>1639</v>
      </c>
      <c r="B17">
        <v>1197</v>
      </c>
      <c r="C17">
        <v>111</v>
      </c>
      <c r="D17">
        <f t="shared" si="0"/>
        <v>1308</v>
      </c>
    </row>
    <row r="18" spans="1:8" x14ac:dyDescent="0.25">
      <c r="A18" s="34">
        <v>1641</v>
      </c>
      <c r="B18">
        <v>1225</v>
      </c>
      <c r="C18">
        <v>117</v>
      </c>
      <c r="D18">
        <f t="shared" si="0"/>
        <v>1342</v>
      </c>
    </row>
    <row r="19" spans="1:8" x14ac:dyDescent="0.25">
      <c r="A19" s="34">
        <v>1645</v>
      </c>
      <c r="B19">
        <v>1154</v>
      </c>
      <c r="C19">
        <v>129</v>
      </c>
      <c r="D19">
        <f t="shared" si="0"/>
        <v>1283</v>
      </c>
    </row>
    <row r="20" spans="1:8" x14ac:dyDescent="0.25">
      <c r="A20" s="34">
        <v>1660</v>
      </c>
      <c r="B20">
        <v>1282</v>
      </c>
      <c r="C20">
        <v>129</v>
      </c>
      <c r="D20">
        <f t="shared" si="0"/>
        <v>1411</v>
      </c>
    </row>
    <row r="21" spans="1:8" x14ac:dyDescent="0.25">
      <c r="A21" s="34">
        <v>1667</v>
      </c>
      <c r="B21">
        <v>1214</v>
      </c>
      <c r="C21">
        <v>97</v>
      </c>
      <c r="D21">
        <f t="shared" si="0"/>
        <v>1311</v>
      </c>
    </row>
    <row r="22" spans="1:8" x14ac:dyDescent="0.25">
      <c r="A22" s="34">
        <v>1681</v>
      </c>
      <c r="B22">
        <v>1125</v>
      </c>
    </row>
    <row r="23" spans="1:8" x14ac:dyDescent="0.25">
      <c r="A23" s="34">
        <v>1689</v>
      </c>
      <c r="B23">
        <v>1159</v>
      </c>
      <c r="C23">
        <v>122</v>
      </c>
      <c r="D23">
        <f t="shared" si="0"/>
        <v>1281</v>
      </c>
    </row>
    <row r="24" spans="1:8" x14ac:dyDescent="0.25">
      <c r="A24" s="34">
        <v>1690</v>
      </c>
      <c r="B24">
        <v>1173</v>
      </c>
      <c r="C24">
        <v>112</v>
      </c>
      <c r="D24">
        <f t="shared" si="0"/>
        <v>1285</v>
      </c>
    </row>
    <row r="25" spans="1:8" x14ac:dyDescent="0.25">
      <c r="A25" s="34">
        <v>1711</v>
      </c>
      <c r="B25">
        <v>1002</v>
      </c>
      <c r="C25">
        <v>124</v>
      </c>
      <c r="D25">
        <f t="shared" si="0"/>
        <v>1126</v>
      </c>
    </row>
    <row r="26" spans="1:8" x14ac:dyDescent="0.25">
      <c r="A26" s="34">
        <v>1713</v>
      </c>
      <c r="D26">
        <v>1155</v>
      </c>
    </row>
    <row r="27" spans="1:8" x14ac:dyDescent="0.25">
      <c r="A27" s="34">
        <v>1721</v>
      </c>
      <c r="B27">
        <v>1100</v>
      </c>
      <c r="C27">
        <v>144</v>
      </c>
      <c r="D27">
        <v>1244</v>
      </c>
    </row>
    <row r="28" spans="1:8" x14ac:dyDescent="0.25">
      <c r="A28" s="34">
        <v>1722</v>
      </c>
      <c r="B28">
        <v>1104</v>
      </c>
      <c r="C28">
        <v>135</v>
      </c>
      <c r="D28">
        <v>1239</v>
      </c>
    </row>
    <row r="29" spans="1:8" x14ac:dyDescent="0.25">
      <c r="A29" s="34">
        <v>1731</v>
      </c>
      <c r="B29">
        <v>1119</v>
      </c>
      <c r="C29">
        <v>121</v>
      </c>
      <c r="D29">
        <v>1240</v>
      </c>
      <c r="H29">
        <v>206</v>
      </c>
    </row>
    <row r="30" spans="1:8" x14ac:dyDescent="0.25">
      <c r="A30" s="34">
        <v>1732</v>
      </c>
      <c r="B30">
        <v>937</v>
      </c>
      <c r="C30">
        <v>94</v>
      </c>
      <c r="D30">
        <f t="shared" si="0"/>
        <v>1031</v>
      </c>
      <c r="H30">
        <v>204</v>
      </c>
    </row>
    <row r="31" spans="1:8" x14ac:dyDescent="0.25">
      <c r="A31" s="34">
        <v>1734</v>
      </c>
      <c r="B31">
        <v>1086</v>
      </c>
      <c r="C31">
        <v>126</v>
      </c>
      <c r="D31">
        <v>1212</v>
      </c>
      <c r="H31">
        <v>212</v>
      </c>
    </row>
    <row r="32" spans="1:8" ht="15.75" customHeight="1" x14ac:dyDescent="0.25">
      <c r="A32" s="34">
        <v>1752</v>
      </c>
      <c r="B32">
        <v>984</v>
      </c>
      <c r="D32">
        <f t="shared" si="0"/>
        <v>984</v>
      </c>
    </row>
    <row r="33" spans="1:12" x14ac:dyDescent="0.25">
      <c r="A33" s="34" t="s">
        <v>2578</v>
      </c>
      <c r="D33">
        <v>1243</v>
      </c>
      <c r="F33">
        <v>1154</v>
      </c>
      <c r="H33">
        <v>185</v>
      </c>
    </row>
    <row r="34" spans="1:12" x14ac:dyDescent="0.25">
      <c r="A34" s="34">
        <v>1753</v>
      </c>
      <c r="B34" t="s">
        <v>2579</v>
      </c>
      <c r="H34">
        <v>184</v>
      </c>
    </row>
    <row r="35" spans="1:12" x14ac:dyDescent="0.25">
      <c r="A35" s="34" t="s">
        <v>2580</v>
      </c>
      <c r="D35">
        <v>1373</v>
      </c>
      <c r="F35">
        <v>1144</v>
      </c>
      <c r="H35">
        <v>204</v>
      </c>
    </row>
    <row r="36" spans="1:12" x14ac:dyDescent="0.25">
      <c r="A36" s="34">
        <v>1763</v>
      </c>
      <c r="B36">
        <v>1063</v>
      </c>
      <c r="C36">
        <v>156</v>
      </c>
      <c r="D36">
        <v>1219</v>
      </c>
    </row>
    <row r="37" spans="1:12" x14ac:dyDescent="0.25">
      <c r="A37" s="34">
        <v>1764</v>
      </c>
      <c r="B37">
        <v>1072</v>
      </c>
      <c r="C37">
        <v>161</v>
      </c>
      <c r="D37">
        <v>1233</v>
      </c>
    </row>
    <row r="38" spans="1:12" x14ac:dyDescent="0.25">
      <c r="A38" s="34">
        <v>1765</v>
      </c>
      <c r="B38">
        <v>1117</v>
      </c>
      <c r="C38">
        <v>150</v>
      </c>
      <c r="D38">
        <v>1267</v>
      </c>
    </row>
    <row r="39" spans="1:12" x14ac:dyDescent="0.25">
      <c r="A39" s="34">
        <v>1766</v>
      </c>
      <c r="B39">
        <v>1127</v>
      </c>
      <c r="C39">
        <v>154</v>
      </c>
      <c r="D39">
        <v>1281</v>
      </c>
    </row>
    <row r="40" spans="1:12" x14ac:dyDescent="0.25">
      <c r="A40" s="34">
        <v>1767</v>
      </c>
      <c r="B40">
        <v>953</v>
      </c>
      <c r="C40">
        <v>141</v>
      </c>
      <c r="D40">
        <v>1094</v>
      </c>
    </row>
    <row r="41" spans="1:12" x14ac:dyDescent="0.25">
      <c r="A41" s="34">
        <v>1769</v>
      </c>
      <c r="B41">
        <v>1028</v>
      </c>
      <c r="C41">
        <v>148</v>
      </c>
      <c r="D41">
        <v>1176</v>
      </c>
    </row>
    <row r="42" spans="1:12" x14ac:dyDescent="0.25">
      <c r="A42" s="34">
        <v>1771</v>
      </c>
      <c r="B42">
        <v>1066</v>
      </c>
      <c r="C42">
        <v>125</v>
      </c>
      <c r="D42">
        <v>1191</v>
      </c>
    </row>
    <row r="43" spans="1:12" x14ac:dyDescent="0.25">
      <c r="A43" s="34">
        <v>1798</v>
      </c>
      <c r="C43">
        <v>153</v>
      </c>
    </row>
    <row r="44" spans="1:12" x14ac:dyDescent="0.25">
      <c r="A44" s="34">
        <v>1802</v>
      </c>
      <c r="B44">
        <v>1356</v>
      </c>
      <c r="C44">
        <v>114</v>
      </c>
      <c r="D44">
        <v>1470</v>
      </c>
    </row>
    <row r="45" spans="1:12" x14ac:dyDescent="0.25">
      <c r="A45" s="34" t="s">
        <v>2583</v>
      </c>
      <c r="D45">
        <v>1398</v>
      </c>
      <c r="G45">
        <v>1074</v>
      </c>
    </row>
    <row r="46" spans="1:12" x14ac:dyDescent="0.25">
      <c r="A46" s="34" t="s">
        <v>2584</v>
      </c>
      <c r="K46">
        <v>2209</v>
      </c>
      <c r="L46">
        <v>13961</v>
      </c>
    </row>
    <row r="47" spans="1:12" x14ac:dyDescent="0.25">
      <c r="A47" s="34" t="s">
        <v>2581</v>
      </c>
      <c r="F47">
        <v>1417</v>
      </c>
      <c r="H47">
        <v>184</v>
      </c>
    </row>
    <row r="48" spans="1:12" x14ac:dyDescent="0.25">
      <c r="A48" s="34" t="s">
        <v>2581</v>
      </c>
      <c r="D48">
        <v>1700</v>
      </c>
      <c r="F48">
        <v>1409</v>
      </c>
      <c r="H48">
        <v>204</v>
      </c>
    </row>
    <row r="49" spans="1:9" x14ac:dyDescent="0.25">
      <c r="A49" s="34">
        <v>1822</v>
      </c>
      <c r="B49">
        <v>1576</v>
      </c>
      <c r="C49">
        <v>110</v>
      </c>
      <c r="D49">
        <v>1686</v>
      </c>
    </row>
    <row r="50" spans="1:9" x14ac:dyDescent="0.25">
      <c r="A50" s="34" t="s">
        <v>2582</v>
      </c>
    </row>
    <row r="51" spans="1:9" x14ac:dyDescent="0.25">
      <c r="A51" s="34">
        <v>1828</v>
      </c>
      <c r="B51">
        <v>1695</v>
      </c>
      <c r="C51">
        <v>136</v>
      </c>
      <c r="D51">
        <v>1832</v>
      </c>
    </row>
    <row r="52" spans="1:9" x14ac:dyDescent="0.25">
      <c r="A52" s="34">
        <v>1834</v>
      </c>
      <c r="D52">
        <v>2015</v>
      </c>
      <c r="E52">
        <v>1135</v>
      </c>
      <c r="F52">
        <v>1587</v>
      </c>
      <c r="H52">
        <v>237</v>
      </c>
      <c r="I52">
        <v>452</v>
      </c>
    </row>
    <row r="53" spans="1:9" x14ac:dyDescent="0.25">
      <c r="A53" s="34">
        <v>1835</v>
      </c>
      <c r="F53">
        <v>1602</v>
      </c>
      <c r="H53">
        <v>242</v>
      </c>
    </row>
    <row r="54" spans="1:9" x14ac:dyDescent="0.25">
      <c r="A54" s="34">
        <v>1836</v>
      </c>
      <c r="H54">
        <v>234</v>
      </c>
    </row>
    <row r="55" spans="1:9" x14ac:dyDescent="0.25">
      <c r="A55" s="34">
        <v>1837</v>
      </c>
      <c r="H55">
        <v>219</v>
      </c>
    </row>
    <row r="56" spans="1:9" x14ac:dyDescent="0.25">
      <c r="A56" s="34" t="s">
        <v>2592</v>
      </c>
      <c r="H56">
        <v>220</v>
      </c>
    </row>
    <row r="57" spans="1:9" x14ac:dyDescent="0.25">
      <c r="A57" s="34" t="s">
        <v>2587</v>
      </c>
      <c r="D57">
        <v>2243</v>
      </c>
      <c r="G57">
        <v>1421</v>
      </c>
      <c r="I57">
        <v>497</v>
      </c>
    </row>
    <row r="58" spans="1:9" x14ac:dyDescent="0.25">
      <c r="A58" s="34">
        <v>1859</v>
      </c>
      <c r="D58">
        <v>2276</v>
      </c>
      <c r="G58">
        <v>1503</v>
      </c>
      <c r="I58">
        <v>445</v>
      </c>
    </row>
    <row r="59" spans="1:9" x14ac:dyDescent="0.25">
      <c r="A59" s="34">
        <v>1860</v>
      </c>
      <c r="H59">
        <v>192</v>
      </c>
    </row>
    <row r="60" spans="1:9" x14ac:dyDescent="0.25">
      <c r="A60" s="34">
        <v>1861</v>
      </c>
      <c r="D60">
        <v>2282</v>
      </c>
      <c r="G60">
        <v>1583</v>
      </c>
      <c r="I60">
        <v>441</v>
      </c>
    </row>
  </sheetData>
  <pageMargins left="0.7" right="0.7" top="0.75" bottom="0.75" header="0.3" footer="0.3"/>
  <pageSetup paperSize="9" orientation="portrait"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11DD7-27E8-496F-90DD-3B36CC2D0F96}">
  <dimension ref="A1:K17"/>
  <sheetViews>
    <sheetView topLeftCell="A4" workbookViewId="0">
      <selection activeCell="J23" sqref="J23"/>
    </sheetView>
  </sheetViews>
  <sheetFormatPr defaultRowHeight="15" x14ac:dyDescent="0.25"/>
  <cols>
    <col min="2" max="2" width="9.140625" style="13"/>
    <col min="11" max="11" width="9.7109375" customWidth="1"/>
  </cols>
  <sheetData>
    <row r="1" spans="1:11" ht="75" x14ac:dyDescent="0.25">
      <c r="A1" s="75" t="s">
        <v>2575</v>
      </c>
      <c r="B1" s="83" t="s">
        <v>2576</v>
      </c>
      <c r="C1" s="82" t="s">
        <v>2572</v>
      </c>
      <c r="D1" s="82" t="s">
        <v>2571</v>
      </c>
      <c r="E1" s="82" t="s">
        <v>2586</v>
      </c>
      <c r="F1" s="82" t="s">
        <v>2255</v>
      </c>
      <c r="G1" s="82" t="s">
        <v>2589</v>
      </c>
      <c r="H1" s="82" t="s">
        <v>2590</v>
      </c>
      <c r="I1" s="82" t="s">
        <v>2599</v>
      </c>
      <c r="J1" s="82" t="s">
        <v>2600</v>
      </c>
      <c r="K1" s="82" t="s">
        <v>2601</v>
      </c>
    </row>
    <row r="2" spans="1:11" x14ac:dyDescent="0.25">
      <c r="A2" s="34" t="s">
        <v>2597</v>
      </c>
      <c r="B2" s="13">
        <v>1373</v>
      </c>
      <c r="C2">
        <v>462</v>
      </c>
      <c r="D2">
        <f>C2+G2</f>
        <v>593</v>
      </c>
      <c r="F2">
        <v>147</v>
      </c>
      <c r="G2">
        <v>131</v>
      </c>
      <c r="H2">
        <v>740</v>
      </c>
      <c r="I2">
        <v>14000</v>
      </c>
      <c r="J2">
        <v>20000</v>
      </c>
      <c r="K2">
        <v>34000</v>
      </c>
    </row>
    <row r="3" spans="1:11" x14ac:dyDescent="0.25">
      <c r="A3" s="34" t="s">
        <v>2578</v>
      </c>
      <c r="B3" s="13">
        <v>1243</v>
      </c>
      <c r="C3">
        <f>D3-G3</f>
        <v>854</v>
      </c>
      <c r="D3">
        <v>1154</v>
      </c>
      <c r="F3">
        <v>185</v>
      </c>
      <c r="G3">
        <v>300</v>
      </c>
      <c r="I3">
        <v>8092</v>
      </c>
      <c r="J3">
        <v>29784</v>
      </c>
      <c r="K3">
        <f>I3+J3</f>
        <v>37876</v>
      </c>
    </row>
    <row r="4" spans="1:11" x14ac:dyDescent="0.25">
      <c r="A4" s="34"/>
      <c r="B4" s="13">
        <f>B3-B2</f>
        <v>-130</v>
      </c>
      <c r="D4">
        <f>D3-D2</f>
        <v>561</v>
      </c>
      <c r="F4">
        <f>F3-F2</f>
        <v>38</v>
      </c>
      <c r="G4">
        <f>G3-G2</f>
        <v>169</v>
      </c>
      <c r="I4">
        <f t="shared" ref="I4:K4" si="0">I3-I2</f>
        <v>-5908</v>
      </c>
      <c r="J4">
        <f t="shared" si="0"/>
        <v>9784</v>
      </c>
      <c r="K4">
        <f t="shared" si="0"/>
        <v>3876</v>
      </c>
    </row>
    <row r="5" spans="1:11" s="86" customFormat="1" x14ac:dyDescent="0.25">
      <c r="A5" s="84" t="s">
        <v>2598</v>
      </c>
      <c r="B5" s="85">
        <f>(B4/B2)*100</f>
        <v>-9.4683175528040788</v>
      </c>
      <c r="D5" s="86">
        <f>(D4/D2)*100</f>
        <v>94.603709949409776</v>
      </c>
      <c r="F5" s="86">
        <f>(F4/F2)*100</f>
        <v>25.850340136054424</v>
      </c>
      <c r="G5" s="86">
        <f>(G4/G2)*100</f>
        <v>129.00763358778627</v>
      </c>
      <c r="I5" s="86">
        <f t="shared" ref="I5:K5" si="1">(I4/I2)*100</f>
        <v>-42.199999999999996</v>
      </c>
      <c r="J5" s="86">
        <f t="shared" si="1"/>
        <v>48.92</v>
      </c>
      <c r="K5" s="86">
        <f t="shared" si="1"/>
        <v>11.4</v>
      </c>
    </row>
    <row r="6" spans="1:11" x14ac:dyDescent="0.25">
      <c r="A6" s="34" t="s">
        <v>2583</v>
      </c>
      <c r="B6" s="13">
        <v>1398</v>
      </c>
      <c r="C6">
        <f>E6-F6</f>
        <v>880</v>
      </c>
      <c r="D6">
        <f>C6+G6</f>
        <v>1230</v>
      </c>
      <c r="E6">
        <v>1074</v>
      </c>
      <c r="F6">
        <v>194</v>
      </c>
      <c r="G6">
        <v>350</v>
      </c>
      <c r="I6">
        <v>7700</v>
      </c>
      <c r="J6">
        <v>32908</v>
      </c>
      <c r="K6">
        <v>40608</v>
      </c>
    </row>
    <row r="7" spans="1:11" x14ac:dyDescent="0.25">
      <c r="A7" s="34"/>
      <c r="B7" s="13">
        <f>B6-B3</f>
        <v>155</v>
      </c>
      <c r="C7">
        <f>C6-C3</f>
        <v>26</v>
      </c>
      <c r="D7">
        <f>D6-D3</f>
        <v>76</v>
      </c>
      <c r="F7">
        <f>F6-F3</f>
        <v>9</v>
      </c>
      <c r="G7">
        <f>G6-G3</f>
        <v>50</v>
      </c>
      <c r="I7">
        <f t="shared" ref="I7:K7" si="2">I6-I3</f>
        <v>-392</v>
      </c>
      <c r="J7">
        <f t="shared" si="2"/>
        <v>3124</v>
      </c>
      <c r="K7">
        <f t="shared" si="2"/>
        <v>2732</v>
      </c>
    </row>
    <row r="8" spans="1:11" s="86" customFormat="1" x14ac:dyDescent="0.25">
      <c r="A8" s="84" t="s">
        <v>2598</v>
      </c>
      <c r="B8" s="85">
        <f>B7/B6*100</f>
        <v>11.087267525035765</v>
      </c>
      <c r="C8" s="86">
        <f>C7/C6*100</f>
        <v>2.9545454545454546</v>
      </c>
      <c r="D8" s="86">
        <f>D7/D6*100</f>
        <v>6.178861788617886</v>
      </c>
      <c r="F8" s="86">
        <f>F7/F6*100</f>
        <v>4.6391752577319592</v>
      </c>
      <c r="G8" s="86">
        <f>G7/G6*100</f>
        <v>14.285714285714285</v>
      </c>
      <c r="I8" s="86">
        <f t="shared" ref="I8:K8" si="3">I7/I6*100</f>
        <v>-5.0909090909090908</v>
      </c>
      <c r="J8" s="86">
        <f t="shared" si="3"/>
        <v>9.4931323690288067</v>
      </c>
      <c r="K8" s="86">
        <f t="shared" si="3"/>
        <v>6.7277383766745471</v>
      </c>
    </row>
    <row r="9" spans="1:11" x14ac:dyDescent="0.25">
      <c r="A9" s="34" t="s">
        <v>2581</v>
      </c>
      <c r="B9" s="13">
        <v>1700</v>
      </c>
      <c r="C9">
        <v>1009</v>
      </c>
      <c r="D9">
        <v>1409</v>
      </c>
      <c r="F9">
        <v>204</v>
      </c>
      <c r="G9">
        <v>400</v>
      </c>
      <c r="I9">
        <v>8364</v>
      </c>
      <c r="J9">
        <v>36896</v>
      </c>
      <c r="K9">
        <v>45260</v>
      </c>
    </row>
    <row r="10" spans="1:11" x14ac:dyDescent="0.25">
      <c r="A10" s="34"/>
      <c r="B10" s="13">
        <f>B9-B6</f>
        <v>302</v>
      </c>
      <c r="C10">
        <f>C9-C6</f>
        <v>129</v>
      </c>
      <c r="D10">
        <f>D9-D6</f>
        <v>179</v>
      </c>
      <c r="F10">
        <f>F9-F6</f>
        <v>10</v>
      </c>
      <c r="G10">
        <f>G9-G6</f>
        <v>50</v>
      </c>
      <c r="I10">
        <f t="shared" ref="I10:K10" si="4">I9-I6</f>
        <v>664</v>
      </c>
      <c r="J10">
        <f t="shared" si="4"/>
        <v>3988</v>
      </c>
      <c r="K10">
        <f t="shared" si="4"/>
        <v>4652</v>
      </c>
    </row>
    <row r="11" spans="1:11" s="86" customFormat="1" x14ac:dyDescent="0.25">
      <c r="A11" s="84" t="s">
        <v>2598</v>
      </c>
      <c r="B11" s="85">
        <f>B10/B9*100</f>
        <v>17.764705882352942</v>
      </c>
      <c r="C11" s="86">
        <f>C10/C9*100</f>
        <v>12.784935579781962</v>
      </c>
      <c r="D11" s="86">
        <f>D10/D9*100</f>
        <v>12.70404542228531</v>
      </c>
      <c r="F11" s="86">
        <f>F10/F9*100</f>
        <v>4.9019607843137258</v>
      </c>
      <c r="G11" s="86">
        <f>G10/G9*100</f>
        <v>12.5</v>
      </c>
      <c r="I11" s="86">
        <f t="shared" ref="I11:K11" si="5">I10/I9*100</f>
        <v>7.9387852702056438</v>
      </c>
      <c r="J11" s="86">
        <f t="shared" si="5"/>
        <v>10.808759757155247</v>
      </c>
      <c r="K11" s="86">
        <f t="shared" si="5"/>
        <v>10.27839151568714</v>
      </c>
    </row>
    <row r="12" spans="1:11" x14ac:dyDescent="0.25">
      <c r="A12" s="34">
        <v>1834</v>
      </c>
      <c r="B12" s="13">
        <v>2015</v>
      </c>
      <c r="C12">
        <v>1135</v>
      </c>
      <c r="D12">
        <v>1587</v>
      </c>
      <c r="F12">
        <v>237</v>
      </c>
      <c r="G12">
        <v>452</v>
      </c>
      <c r="I12">
        <v>8598</v>
      </c>
      <c r="J12">
        <v>37566</v>
      </c>
      <c r="K12">
        <f>I12+J12</f>
        <v>46164</v>
      </c>
    </row>
    <row r="13" spans="1:11" x14ac:dyDescent="0.25">
      <c r="A13" s="34"/>
      <c r="B13" s="13">
        <f>B12-B9</f>
        <v>315</v>
      </c>
      <c r="C13">
        <f>C12-C9</f>
        <v>126</v>
      </c>
      <c r="D13">
        <f>D12-D9</f>
        <v>178</v>
      </c>
      <c r="F13">
        <f>F12-F9</f>
        <v>33</v>
      </c>
      <c r="G13">
        <f>G12-G9</f>
        <v>52</v>
      </c>
      <c r="I13">
        <f t="shared" ref="I13:K13" si="6">I12-I9</f>
        <v>234</v>
      </c>
      <c r="J13">
        <f t="shared" si="6"/>
        <v>670</v>
      </c>
      <c r="K13">
        <f t="shared" si="6"/>
        <v>904</v>
      </c>
    </row>
    <row r="14" spans="1:11" s="86" customFormat="1" x14ac:dyDescent="0.25">
      <c r="A14" s="84" t="s">
        <v>2598</v>
      </c>
      <c r="B14" s="85">
        <f>B13/B12*100</f>
        <v>15.632754342431761</v>
      </c>
      <c r="C14" s="86">
        <f>C13/C12*100</f>
        <v>11.101321585903083</v>
      </c>
      <c r="D14" s="86">
        <f>D13/D12*100</f>
        <v>11.216131064902331</v>
      </c>
      <c r="F14" s="86">
        <f>F13/F12*100</f>
        <v>13.924050632911392</v>
      </c>
      <c r="G14" s="86">
        <f>G13/G12*100</f>
        <v>11.504424778761061</v>
      </c>
      <c r="I14" s="86">
        <f t="shared" ref="I14:K14" si="7">I13/I12*100</f>
        <v>2.7215631542219123</v>
      </c>
      <c r="J14" s="86">
        <f t="shared" si="7"/>
        <v>1.7835276579886066</v>
      </c>
      <c r="K14" s="86">
        <f t="shared" si="7"/>
        <v>1.9582358547786154</v>
      </c>
    </row>
    <row r="15" spans="1:11" x14ac:dyDescent="0.25">
      <c r="A15" s="34">
        <v>1861</v>
      </c>
      <c r="B15" s="13">
        <v>2282</v>
      </c>
      <c r="C15">
        <f>E15-F15</f>
        <v>1391</v>
      </c>
      <c r="D15">
        <f>C15+G15</f>
        <v>1832</v>
      </c>
      <c r="E15">
        <v>1583</v>
      </c>
      <c r="F15">
        <v>192</v>
      </c>
      <c r="G15">
        <v>441</v>
      </c>
      <c r="H15">
        <f>E15+G15</f>
        <v>2024</v>
      </c>
      <c r="I15">
        <v>8795</v>
      </c>
      <c r="J15">
        <v>41263</v>
      </c>
      <c r="K15">
        <v>50058</v>
      </c>
    </row>
    <row r="16" spans="1:11" x14ac:dyDescent="0.25">
      <c r="B16">
        <f>B15-B12</f>
        <v>267</v>
      </c>
      <c r="C16" s="13">
        <f>C15-C12</f>
        <v>256</v>
      </c>
      <c r="D16">
        <f>D15-D12</f>
        <v>245</v>
      </c>
      <c r="F16">
        <f>F15-F12</f>
        <v>-45</v>
      </c>
      <c r="G16">
        <f>G15-G12</f>
        <v>-11</v>
      </c>
      <c r="I16">
        <f t="shared" ref="I16:K16" si="8">I15-I12</f>
        <v>197</v>
      </c>
      <c r="J16">
        <f t="shared" si="8"/>
        <v>3697</v>
      </c>
      <c r="K16">
        <f t="shared" si="8"/>
        <v>3894</v>
      </c>
    </row>
    <row r="17" spans="1:11" s="86" customFormat="1" x14ac:dyDescent="0.25">
      <c r="A17" s="84" t="s">
        <v>2598</v>
      </c>
      <c r="B17" s="85">
        <f>B16/B15*100</f>
        <v>11.700262927256793</v>
      </c>
      <c r="C17" s="86">
        <f>C16/C15*100</f>
        <v>18.404025880661397</v>
      </c>
      <c r="D17" s="86">
        <f>D16/D15*100</f>
        <v>13.373362445414847</v>
      </c>
      <c r="F17" s="86">
        <f>F16/F15*100</f>
        <v>-23.4375</v>
      </c>
      <c r="G17" s="86">
        <f>G16/G15*100</f>
        <v>-2.4943310657596371</v>
      </c>
      <c r="I17" s="86">
        <f t="shared" ref="I17:K17" si="9">I16/I15*100</f>
        <v>2.2399090392268337</v>
      </c>
      <c r="J17" s="86">
        <f t="shared" si="9"/>
        <v>8.9596006107166222</v>
      </c>
      <c r="K17" s="86">
        <f t="shared" si="9"/>
        <v>7.7789763873906264</v>
      </c>
    </row>
  </sheetData>
  <pageMargins left="0.7" right="0.7" top="0.75" bottom="0.75" header="0.3" footer="0.3"/>
  <pageSetup paperSize="9" orientation="portrait"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AE38-3471-46E0-AE8C-47E90321296F}">
  <dimension ref="A1:G17"/>
  <sheetViews>
    <sheetView workbookViewId="0">
      <selection activeCell="X26" sqref="X26"/>
    </sheetView>
  </sheetViews>
  <sheetFormatPr defaultRowHeight="15" x14ac:dyDescent="0.25"/>
  <cols>
    <col min="1" max="1" width="9.140625" style="34"/>
    <col min="2" max="2" width="14.7109375" customWidth="1"/>
    <col min="3" max="3" width="12.28515625" customWidth="1"/>
    <col min="4" max="4" width="19.28515625" bestFit="1" customWidth="1"/>
    <col min="5" max="5" width="12.42578125" bestFit="1" customWidth="1"/>
    <col min="6" max="6" width="11.42578125" bestFit="1" customWidth="1"/>
  </cols>
  <sheetData>
    <row r="1" spans="1:7" s="82" customFormat="1" ht="45" x14ac:dyDescent="0.25">
      <c r="A1" s="75" t="s">
        <v>2575</v>
      </c>
      <c r="B1" s="82" t="s">
        <v>2603</v>
      </c>
      <c r="C1" s="82" t="s">
        <v>2572</v>
      </c>
      <c r="D1" s="82" t="s">
        <v>2571</v>
      </c>
      <c r="E1" s="82" t="s">
        <v>2586</v>
      </c>
      <c r="F1" s="82" t="s">
        <v>2255</v>
      </c>
      <c r="G1" s="82" t="s">
        <v>2589</v>
      </c>
    </row>
    <row r="2" spans="1:7" x14ac:dyDescent="0.25">
      <c r="A2" s="34">
        <v>1598</v>
      </c>
      <c r="B2">
        <v>1373</v>
      </c>
    </row>
    <row r="3" spans="1:7" x14ac:dyDescent="0.25">
      <c r="A3" s="34">
        <v>1602</v>
      </c>
      <c r="B3">
        <v>1314</v>
      </c>
      <c r="C3">
        <v>462</v>
      </c>
      <c r="F3">
        <v>147</v>
      </c>
      <c r="G3">
        <v>131</v>
      </c>
    </row>
    <row r="4" spans="1:7" x14ac:dyDescent="0.25">
      <c r="A4" s="34">
        <v>1608</v>
      </c>
      <c r="C4">
        <v>479</v>
      </c>
      <c r="G4">
        <v>128</v>
      </c>
    </row>
    <row r="5" spans="1:7" x14ac:dyDescent="0.25">
      <c r="A5" s="34">
        <v>1611</v>
      </c>
      <c r="D5">
        <v>621</v>
      </c>
    </row>
    <row r="6" spans="1:7" x14ac:dyDescent="0.25">
      <c r="A6" s="34">
        <v>1615</v>
      </c>
      <c r="B6">
        <v>1371</v>
      </c>
    </row>
    <row r="7" spans="1:7" x14ac:dyDescent="0.25">
      <c r="A7" s="34">
        <v>1731</v>
      </c>
      <c r="B7">
        <v>1240</v>
      </c>
      <c r="F7">
        <v>206</v>
      </c>
    </row>
    <row r="8" spans="1:7" x14ac:dyDescent="0.25">
      <c r="A8" s="34">
        <v>1734</v>
      </c>
      <c r="B8">
        <v>1212</v>
      </c>
      <c r="F8">
        <v>212</v>
      </c>
    </row>
    <row r="9" spans="1:7" x14ac:dyDescent="0.25">
      <c r="A9" s="34">
        <v>1752</v>
      </c>
      <c r="B9">
        <v>1243</v>
      </c>
      <c r="D9">
        <v>1154</v>
      </c>
      <c r="F9">
        <v>185</v>
      </c>
    </row>
    <row r="10" spans="1:7" x14ac:dyDescent="0.25">
      <c r="A10" s="34">
        <v>1753</v>
      </c>
      <c r="F10">
        <v>184</v>
      </c>
    </row>
    <row r="11" spans="1:7" x14ac:dyDescent="0.25">
      <c r="A11" s="34">
        <v>1805</v>
      </c>
      <c r="B11">
        <v>1398</v>
      </c>
      <c r="E11">
        <v>1074</v>
      </c>
    </row>
    <row r="12" spans="1:7" x14ac:dyDescent="0.25">
      <c r="A12" s="34">
        <v>1815</v>
      </c>
      <c r="B12">
        <v>1700</v>
      </c>
      <c r="D12">
        <v>1409</v>
      </c>
      <c r="F12">
        <v>204</v>
      </c>
    </row>
    <row r="13" spans="1:7" x14ac:dyDescent="0.25">
      <c r="A13" s="34">
        <v>1822</v>
      </c>
      <c r="B13">
        <v>1686</v>
      </c>
    </row>
    <row r="14" spans="1:7" x14ac:dyDescent="0.25">
      <c r="A14" s="34">
        <v>1834</v>
      </c>
      <c r="B14">
        <v>2015</v>
      </c>
      <c r="C14">
        <v>1135</v>
      </c>
      <c r="D14">
        <v>1587</v>
      </c>
      <c r="F14">
        <v>237</v>
      </c>
      <c r="G14">
        <v>452</v>
      </c>
    </row>
    <row r="15" spans="1:7" x14ac:dyDescent="0.25">
      <c r="A15" s="34">
        <v>1853</v>
      </c>
      <c r="B15">
        <v>2243</v>
      </c>
      <c r="E15">
        <v>1421</v>
      </c>
      <c r="G15">
        <v>497</v>
      </c>
    </row>
    <row r="16" spans="1:7" x14ac:dyDescent="0.25">
      <c r="A16" s="34">
        <v>1860</v>
      </c>
      <c r="F16">
        <v>192</v>
      </c>
    </row>
    <row r="17" spans="1:7" x14ac:dyDescent="0.25">
      <c r="A17" s="34">
        <v>1861</v>
      </c>
      <c r="B17">
        <v>2282</v>
      </c>
      <c r="E17">
        <v>1583</v>
      </c>
      <c r="G17">
        <v>441</v>
      </c>
    </row>
  </sheetData>
  <pageMargins left="0.7" right="0.7" top="0.75" bottom="0.75" header="0.3" footer="0.3"/>
  <pageSetup paperSize="9"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Foglio1</vt:lpstr>
      <vt:lpstr>Estimo</vt:lpstr>
      <vt:lpstr>Proprietari</vt:lpstr>
      <vt:lpstr>Abbreviazioni</vt:lpstr>
      <vt:lpstr>SdA 1602</vt:lpstr>
      <vt:lpstr>SdA 1608</vt:lpstr>
      <vt:lpstr>Dati demografici SB-OF</vt:lpstr>
      <vt:lpstr>Demografia percentuali</vt:lpstr>
      <vt:lpstr>Demografia e grafico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2020-12-06T13:07:59Z</dcterms:created>
  <dcterms:modified xsi:type="dcterms:W3CDTF">2022-10-25T07:31:50Z</dcterms:modified>
</cp:coreProperties>
</file>